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Craven DC - Sharon\Local Plan\INF3 Update\"/>
    </mc:Choice>
  </mc:AlternateContent>
  <xr:revisionPtr revIDLastSave="0" documentId="8_{7AFDAB6C-5BDF-4BAD-8940-1619DE5B4840}" xr6:coauthVersionLast="47" xr6:coauthVersionMax="47" xr10:uidLastSave="{00000000-0000-0000-0000-000000000000}"/>
  <bookViews>
    <workbookView xWindow="-120" yWindow="-120" windowWidth="21840" windowHeight="13140" tabRatio="780" xr2:uid="{00000000-000D-0000-FFFF-FFFF00000000}"/>
  </bookViews>
  <sheets>
    <sheet name="INF3 Calculator2021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21" i="1" l="1"/>
  <c r="G19" i="1"/>
  <c r="G18" i="1"/>
  <c r="G17" i="1"/>
  <c r="G16" i="1"/>
  <c r="G15" i="1"/>
  <c r="G14" i="1"/>
  <c r="G13" i="1"/>
  <c r="G12" i="1"/>
  <c r="G11" i="1"/>
  <c r="G10" i="1"/>
  <c r="C21" i="1" l="1"/>
  <c r="E21" i="1" s="1"/>
  <c r="C19" i="1"/>
  <c r="E19" i="1" s="1"/>
  <c r="F19" i="1" s="1"/>
  <c r="C18" i="1"/>
  <c r="E18" i="1" s="1"/>
  <c r="C17" i="1"/>
  <c r="E17" i="1" s="1"/>
  <c r="F17" i="1" s="1"/>
  <c r="C16" i="1"/>
  <c r="E16" i="1" s="1"/>
  <c r="C15" i="1"/>
  <c r="E15" i="1" s="1"/>
  <c r="F15" i="1" s="1"/>
  <c r="C14" i="1"/>
  <c r="E14" i="1" s="1"/>
  <c r="F14" i="1" s="1"/>
  <c r="C13" i="1"/>
  <c r="E13" i="1" s="1"/>
  <c r="F13" i="1" s="1"/>
  <c r="C12" i="1"/>
  <c r="E12" i="1" s="1"/>
  <c r="F12" i="1" s="1"/>
  <c r="C11" i="1"/>
  <c r="E11" i="1" s="1"/>
  <c r="F11" i="1" s="1"/>
  <c r="C10" i="1"/>
  <c r="E10" i="1" s="1"/>
  <c r="F10" i="1" s="1"/>
  <c r="R4" i="1" s="1"/>
  <c r="W5" i="1" l="1"/>
  <c r="W4" i="1"/>
  <c r="F16" i="1"/>
  <c r="L4" i="1" s="1"/>
  <c r="F18" i="1"/>
  <c r="N4" i="1" s="1"/>
  <c r="V6" i="1"/>
  <c r="V4" i="1"/>
  <c r="V5" i="1"/>
  <c r="U5" i="1"/>
  <c r="U4" i="1"/>
  <c r="U6" i="1"/>
  <c r="F21" i="1"/>
  <c r="C6" i="1" s="1"/>
  <c r="Q4" i="1"/>
  <c r="P6" i="1"/>
  <c r="P4" i="1"/>
  <c r="O6" i="1"/>
  <c r="O4" i="1"/>
  <c r="T6" i="1"/>
  <c r="T5" i="1"/>
  <c r="T4" i="1"/>
  <c r="N6" i="1"/>
  <c r="M6" i="1"/>
  <c r="M5" i="1"/>
  <c r="K6" i="1"/>
  <c r="K5" i="1"/>
  <c r="J6" i="1"/>
  <c r="J5" i="1"/>
  <c r="I6" i="1"/>
  <c r="G6" i="1"/>
  <c r="G5" i="1"/>
  <c r="F6" i="1"/>
  <c r="F5" i="1"/>
  <c r="X5" i="1" l="1"/>
  <c r="X6" i="1"/>
  <c r="Y4" i="1"/>
  <c r="C4" i="1"/>
  <c r="C5" i="1"/>
  <c r="Q5" i="1"/>
  <c r="Q6" i="1"/>
  <c r="K4" i="1"/>
  <c r="J4" i="1"/>
  <c r="X4" i="1" l="1"/>
  <c r="S6" i="1"/>
  <c r="S5" i="1"/>
  <c r="W6" i="1"/>
  <c r="R5" i="1"/>
  <c r="R6" i="1"/>
  <c r="Y5" i="1" l="1"/>
  <c r="Y6" i="1"/>
</calcChain>
</file>

<file path=xl/sharedStrings.xml><?xml version="1.0" encoding="utf-8"?>
<sst xmlns="http://schemas.openxmlformats.org/spreadsheetml/2006/main" count="163" uniqueCount="69">
  <si>
    <t>Open Space Typology</t>
  </si>
  <si>
    <t>Full cost per unit</t>
  </si>
  <si>
    <t>Equipped Children’s play area</t>
  </si>
  <si>
    <t>*A Pitch maintenance: uplift costs is required in order to maintain the improved pitch</t>
  </si>
  <si>
    <t>to the new quality standard. All sports pitches in Craven are liable to fall to poor</t>
  </si>
  <si>
    <t>quality pitches if not maintained to high standards due to the clay soil type that</t>
  </si>
  <si>
    <t>dominates the pitch stock. The maintenance cost assumes that the current site</t>
  </si>
  <si>
    <t>owner or users of poor quality pitches do not maintain the pitch to high standard and</t>
  </si>
  <si>
    <t>only incurs half the maintenance cost required for this.</t>
  </si>
  <si>
    <t>** Contribution for these elements will only be for the sub area where the provision</t>
  </si>
  <si>
    <t>requirement exists and therefore within catchment of the development in order to</t>
  </si>
  <si>
    <t>meet CIL regulations for negotiating and securing planning gain, if CIL is introduced</t>
  </si>
  <si>
    <t>by the Council.</t>
  </si>
  <si>
    <t xml:space="preserve">Park and Garden </t>
  </si>
  <si>
    <t xml:space="preserve">Amenity Green space </t>
  </si>
  <si>
    <t>Cost per m2</t>
  </si>
  <si>
    <t>Cost per person</t>
  </si>
  <si>
    <t>Allotments</t>
  </si>
  <si>
    <t xml:space="preserve">Teenage and Youth provision </t>
  </si>
  <si>
    <t>Swimming Pool – water space 25m x 4lane (200m2)**</t>
  </si>
  <si>
    <t>Leeds Liverpool Canal Green corridor improvement**</t>
  </si>
  <si>
    <t xml:space="preserve">Sports Hall improvement </t>
  </si>
  <si>
    <t>Sports Pitch improvement</t>
  </si>
  <si>
    <t xml:space="preserve">Sports Pitch annual uplift maintenance* </t>
  </si>
  <si>
    <t xml:space="preserve">Sports pitch ancillary accommodation </t>
  </si>
  <si>
    <t xml:space="preserve">Cost Per unit Quality Improvement only* </t>
  </si>
  <si>
    <t>NO</t>
  </si>
  <si>
    <t>YES</t>
  </si>
  <si>
    <t xml:space="preserve">NO </t>
  </si>
  <si>
    <t xml:space="preserve"> YES</t>
  </si>
  <si>
    <t>No</t>
  </si>
  <si>
    <t xml:space="preserve">YES </t>
  </si>
  <si>
    <t xml:space="preserve">North Craven Quantity Deficiency </t>
  </si>
  <si>
    <t xml:space="preserve">Settle: Mid Craven  Quality Deficiency </t>
  </si>
  <si>
    <t xml:space="preserve">Settle: Mid Craven   Quantity Deficiency </t>
  </si>
  <si>
    <t xml:space="preserve">Skipton / South Craven Quality Deficiency </t>
  </si>
  <si>
    <t xml:space="preserve">Skipton / South Craven Quantity Deficiency </t>
  </si>
  <si>
    <t>TABLE 8.1 in the Open Space Assessment gives a more detailed settlement analysis of Parish Council quality deficiencies</t>
  </si>
  <si>
    <t>Table – List of costs for each Open Space type by m², per person and per</t>
  </si>
  <si>
    <t xml:space="preserve">North Craven  Quality Deficiency </t>
  </si>
  <si>
    <t>Sub Area:</t>
  </si>
  <si>
    <t xml:space="preserve">Skipton and South Craven Requirement based upon quality or quantity deficiency </t>
  </si>
  <si>
    <t xml:space="preserve">Settle and Mid Craven Requirement  based upon quality or quantity deficiency </t>
  </si>
  <si>
    <t xml:space="preserve">North Craven Requirement  based upon quality or quantity deficiency </t>
  </si>
  <si>
    <t>Civic Space (costs is based upon recent single scheme - improvement is half this cost)</t>
  </si>
  <si>
    <t xml:space="preserve">Civic Space </t>
  </si>
  <si>
    <t xml:space="preserve">Swimming Pool – water space </t>
  </si>
  <si>
    <t>2000m2</t>
  </si>
  <si>
    <t>1000m2</t>
  </si>
  <si>
    <t>400m2</t>
  </si>
  <si>
    <t xml:space="preserve">Park and Garden Quality Improvement </t>
  </si>
  <si>
    <t>Civic Space Quality Improvement</t>
  </si>
  <si>
    <t>Allotment sum quality improvement</t>
  </si>
  <si>
    <t xml:space="preserve">Amentity Green space improvement </t>
  </si>
  <si>
    <t>100m2</t>
  </si>
  <si>
    <t xml:space="preserve">Not required </t>
  </si>
  <si>
    <t>Not required</t>
  </si>
  <si>
    <t>Total planning Gain Sum if no on site</t>
  </si>
  <si>
    <t xml:space="preserve">Insert the number of units  </t>
  </si>
  <si>
    <t>Reccomended Min Standard Size</t>
  </si>
  <si>
    <t>Cost and Amount Calculation Table as per Craven Local Plan Appendix A to Policy INF3</t>
  </si>
  <si>
    <t>Standard per person M2</t>
  </si>
  <si>
    <r>
      <t xml:space="preserve">Amount of Space Per unit in M2
</t>
    </r>
    <r>
      <rPr>
        <sz val="11"/>
        <color theme="1"/>
        <rFont val="Calibri"/>
        <family val="2"/>
        <scheme val="minor"/>
      </rPr>
      <t>(Where average household per unit is 2.16)</t>
    </r>
  </si>
  <si>
    <t>standard house unit (2.16persons per unit)</t>
  </si>
  <si>
    <t>Total space m2 required. Number of units x amount of space per unit</t>
  </si>
  <si>
    <t>Total contribution. Number of units x cost per unit. (Full or Improvement subject to whether quality or quantity deficit)</t>
  </si>
  <si>
    <t>INF 3 POLICY CALCULATOR FOR PUBLIC OPEN SPACE PROVISION / COSTS - Period 1st June 2021 - 31st March 2022</t>
  </si>
  <si>
    <t>For Information only
Average
Amount per unit</t>
  </si>
  <si>
    <t>Total On site POS required M2 
For 50+ unit Schemes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</si>
</sst>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2" xfId="0" applyFill="1" applyBorder="1" applyAlignment="1">
      <alignment wrapText="1"/>
    </xf>
    <xf numFmtId="0" fontId="1" fillId="5" borderId="0" xfId="0" applyFont="1" applyFill="1" applyAlignment="1">
      <alignment wrapText="1"/>
    </xf>
    <xf numFmtId="0" fontId="1" fillId="2" borderId="3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0" fillId="5" borderId="8" xfId="0" applyFont="1" applyFill="1" applyBorder="1" applyAlignment="1">
      <alignment wrapText="1"/>
    </xf>
    <xf numFmtId="0" fontId="0" fillId="5" borderId="9" xfId="0" applyFont="1" applyFill="1" applyBorder="1" applyAlignment="1">
      <alignment wrapText="1"/>
    </xf>
    <xf numFmtId="6" fontId="2" fillId="0" borderId="0" xfId="0" applyNumberFormat="1" applyFont="1"/>
    <xf numFmtId="0" fontId="0" fillId="0" borderId="0" xfId="0" applyAlignment="1">
      <alignment wrapText="1"/>
    </xf>
    <xf numFmtId="164" fontId="0" fillId="0" borderId="0" xfId="0" applyNumberFormat="1"/>
    <xf numFmtId="6" fontId="0" fillId="0" borderId="0" xfId="0" applyNumberFormat="1" applyAlignment="1">
      <alignment wrapText="1"/>
    </xf>
    <xf numFmtId="0" fontId="0" fillId="5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164" fontId="1" fillId="0" borderId="8" xfId="0" applyNumberFormat="1" applyFont="1" applyFill="1" applyBorder="1" applyAlignment="1">
      <alignment wrapText="1"/>
    </xf>
    <xf numFmtId="164" fontId="1" fillId="0" borderId="9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9" xfId="0" applyFill="1" applyBorder="1" applyAlignment="1">
      <alignment wrapText="1"/>
    </xf>
    <xf numFmtId="1" fontId="0" fillId="3" borderId="1" xfId="0" applyNumberFormat="1" applyFill="1" applyBorder="1" applyAlignment="1" applyProtection="1">
      <alignment wrapText="1"/>
    </xf>
    <xf numFmtId="1" fontId="0" fillId="4" borderId="1" xfId="0" applyNumberFormat="1" applyFill="1" applyBorder="1" applyAlignment="1" applyProtection="1">
      <alignment wrapText="1"/>
    </xf>
    <xf numFmtId="1" fontId="0" fillId="4" borderId="1" xfId="0" applyNumberFormat="1" applyFill="1" applyBorder="1" applyProtection="1"/>
    <xf numFmtId="164" fontId="0" fillId="4" borderId="1" xfId="0" applyNumberFormat="1" applyFill="1" applyBorder="1" applyProtection="1"/>
    <xf numFmtId="164" fontId="0" fillId="4" borderId="4" xfId="0" applyNumberFormat="1" applyFill="1" applyBorder="1" applyProtection="1"/>
    <xf numFmtId="3" fontId="2" fillId="2" borderId="12" xfId="0" applyNumberFormat="1" applyFont="1" applyFill="1" applyBorder="1" applyProtection="1"/>
    <xf numFmtId="164" fontId="2" fillId="2" borderId="16" xfId="0" applyNumberFormat="1" applyFont="1" applyFill="1" applyBorder="1" applyProtection="1"/>
    <xf numFmtId="3" fontId="2" fillId="2" borderId="13" xfId="0" applyNumberFormat="1" applyFont="1" applyFill="1" applyBorder="1" applyProtection="1"/>
    <xf numFmtId="164" fontId="2" fillId="2" borderId="17" xfId="0" applyNumberFormat="1" applyFont="1" applyFill="1" applyBorder="1" applyProtection="1"/>
    <xf numFmtId="3" fontId="2" fillId="2" borderId="14" xfId="0" applyNumberFormat="1" applyFont="1" applyFill="1" applyBorder="1" applyProtection="1"/>
    <xf numFmtId="164" fontId="2" fillId="2" borderId="18" xfId="0" applyNumberFormat="1" applyFont="1" applyFill="1" applyBorder="1" applyProtection="1"/>
    <xf numFmtId="0" fontId="0" fillId="0" borderId="1" xfId="0" applyBorder="1" applyProtection="1"/>
    <xf numFmtId="2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Protection="1"/>
    <xf numFmtId="8" fontId="0" fillId="0" borderId="1" xfId="0" applyNumberFormat="1" applyBorder="1" applyProtection="1"/>
    <xf numFmtId="6" fontId="0" fillId="6" borderId="1" xfId="0" applyNumberFormat="1" applyFont="1" applyFill="1" applyBorder="1" applyProtection="1"/>
    <xf numFmtId="0" fontId="0" fillId="0" borderId="1" xfId="0" applyBorder="1" applyAlignment="1" applyProtection="1">
      <alignment wrapText="1"/>
    </xf>
    <xf numFmtId="2" fontId="0" fillId="0" borderId="1" xfId="0" applyNumberFormat="1" applyFill="1" applyBorder="1" applyAlignment="1" applyProtection="1">
      <alignment horizontal="center"/>
    </xf>
    <xf numFmtId="0" fontId="0" fillId="6" borderId="1" xfId="0" applyFill="1" applyBorder="1" applyProtection="1"/>
    <xf numFmtId="2" fontId="0" fillId="6" borderId="1" xfId="0" applyNumberFormat="1" applyFill="1" applyBorder="1" applyAlignment="1" applyProtection="1">
      <alignment horizontal="center"/>
    </xf>
    <xf numFmtId="2" fontId="0" fillId="6" borderId="1" xfId="0" applyNumberFormat="1" applyFill="1" applyBorder="1" applyProtection="1"/>
    <xf numFmtId="8" fontId="0" fillId="6" borderId="1" xfId="0" applyNumberFormat="1" applyFill="1" applyBorder="1" applyProtection="1"/>
    <xf numFmtId="165" fontId="0" fillId="0" borderId="1" xfId="0" applyNumberFormat="1" applyFill="1" applyBorder="1" applyAlignment="1" applyProtection="1">
      <alignment horizontal="center"/>
    </xf>
    <xf numFmtId="0" fontId="0" fillId="3" borderId="1" xfId="0" applyFill="1" applyBorder="1" applyProtection="1"/>
    <xf numFmtId="0" fontId="0" fillId="4" borderId="1" xfId="0" applyFill="1" applyBorder="1" applyProtection="1"/>
    <xf numFmtId="0" fontId="1" fillId="2" borderId="4" xfId="0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 horizontal="center"/>
    </xf>
    <xf numFmtId="164" fontId="1" fillId="0" borderId="8" xfId="0" applyNumberFormat="1" applyFont="1" applyFill="1" applyBorder="1" applyAlignment="1" applyProtection="1">
      <alignment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9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6" fontId="0" fillId="0" borderId="0" xfId="0" applyNumberFormat="1" applyFill="1" applyBorder="1" applyProtection="1">
      <protection locked="0"/>
    </xf>
    <xf numFmtId="8" fontId="0" fillId="0" borderId="0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0" fontId="0" fillId="5" borderId="1" xfId="0" applyFill="1" applyBorder="1" applyProtection="1"/>
    <xf numFmtId="0" fontId="0" fillId="0" borderId="0" xfId="0" applyProtection="1"/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590550</xdr:colOff>
      <xdr:row>6</xdr:row>
      <xdr:rowOff>171451</xdr:rowOff>
    </xdr:from>
    <xdr:to>
      <xdr:col>26</xdr:col>
      <xdr:colOff>1</xdr:colOff>
      <xdr:row>10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13AFCB-F826-486F-A0D2-6B4CD12FD663}"/>
            </a:ext>
          </a:extLst>
        </xdr:cNvPr>
        <xdr:cNvSpPr txBox="1"/>
      </xdr:nvSpPr>
      <xdr:spPr>
        <a:xfrm>
          <a:off x="21040725" y="3448051"/>
          <a:ext cx="4067176" cy="1752599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 adjustment to the total planning gain</a:t>
          </a:r>
          <a:r>
            <a:rPr lang="en-GB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sum maybe made to reflect on site POS, based on site site specific circumstances.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a development is for 50 or more dwellings there is likely to be a requirement for both on site open space provision and contributions towards off-site provision, based on the Council’s most up to date Open Space, Built</a:t>
          </a:r>
          <a:r>
            <a:rPr lang="en-GB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Facilities and Playing Pitch evidence.</a:t>
          </a:r>
        </a:p>
        <a:p>
          <a:endParaRPr lang="en-GB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6"/>
  <sheetViews>
    <sheetView tabSelected="1" topLeftCell="M7" workbookViewId="0">
      <selection activeCell="Z14" sqref="Z14"/>
    </sheetView>
  </sheetViews>
  <sheetFormatPr defaultRowHeight="15" x14ac:dyDescent="0.25"/>
  <cols>
    <col min="1" max="1" width="67" customWidth="1"/>
    <col min="2" max="2" width="14.5703125" customWidth="1"/>
    <col min="3" max="3" width="15.85546875" bestFit="1" customWidth="1"/>
    <col min="4" max="4" width="15.140625" customWidth="1"/>
    <col min="5" max="5" width="12.5703125" customWidth="1"/>
    <col min="6" max="6" width="13.7109375" customWidth="1"/>
    <col min="7" max="7" width="10.140625" customWidth="1"/>
    <col min="8" max="8" width="11.28515625" customWidth="1"/>
    <col min="9" max="9" width="11.85546875" customWidth="1"/>
    <col min="10" max="10" width="10.85546875" customWidth="1"/>
    <col min="11" max="11" width="11.42578125" bestFit="1" customWidth="1"/>
    <col min="12" max="12" width="15" bestFit="1" customWidth="1"/>
    <col min="13" max="13" width="10.28515625" customWidth="1"/>
    <col min="18" max="18" width="11.85546875" customWidth="1"/>
    <col min="20" max="21" width="10.140625" bestFit="1" customWidth="1"/>
    <col min="23" max="23" width="10" customWidth="1"/>
    <col min="24" max="24" width="11.140625" customWidth="1"/>
    <col min="26" max="26" width="39.5703125" customWidth="1"/>
  </cols>
  <sheetData>
    <row r="1" spans="1:26" ht="30.75" thickBot="1" x14ac:dyDescent="0.3">
      <c r="A1" s="2" t="s">
        <v>66</v>
      </c>
      <c r="B1" s="2"/>
      <c r="C1" s="3"/>
      <c r="D1" s="3"/>
      <c r="E1" s="3"/>
      <c r="F1" s="3"/>
      <c r="G1" s="3"/>
      <c r="H1" s="3"/>
      <c r="I1" s="3"/>
      <c r="J1" s="3"/>
    </row>
    <row r="2" spans="1:26" ht="30.75" customHeight="1" thickBot="1" x14ac:dyDescent="0.3">
      <c r="A2" s="2"/>
      <c r="B2" s="2"/>
      <c r="C2" s="3"/>
      <c r="D2" s="3"/>
      <c r="E2" s="3"/>
      <c r="F2" s="75" t="s">
        <v>64</v>
      </c>
      <c r="G2" s="76"/>
      <c r="H2" s="76"/>
      <c r="I2" s="76"/>
      <c r="J2" s="76"/>
      <c r="K2" s="77"/>
      <c r="L2" s="78" t="s">
        <v>65</v>
      </c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  <c r="X2" s="61"/>
      <c r="Y2" s="13"/>
    </row>
    <row r="3" spans="1:26" ht="105.75" thickBot="1" x14ac:dyDescent="0.3">
      <c r="A3" s="9" t="s">
        <v>40</v>
      </c>
      <c r="B3" s="9"/>
      <c r="C3" s="20" t="s">
        <v>67</v>
      </c>
      <c r="D3" s="8" t="s">
        <v>58</v>
      </c>
      <c r="E3" s="23"/>
      <c r="F3" s="29" t="s">
        <v>13</v>
      </c>
      <c r="G3" s="29" t="s">
        <v>14</v>
      </c>
      <c r="H3" s="29" t="s">
        <v>45</v>
      </c>
      <c r="I3" s="29" t="s">
        <v>17</v>
      </c>
      <c r="J3" s="29" t="s">
        <v>2</v>
      </c>
      <c r="K3" s="29" t="s">
        <v>18</v>
      </c>
      <c r="L3" s="29" t="s">
        <v>20</v>
      </c>
      <c r="M3" s="29" t="s">
        <v>46</v>
      </c>
      <c r="N3" s="29" t="s">
        <v>21</v>
      </c>
      <c r="O3" s="29" t="s">
        <v>22</v>
      </c>
      <c r="P3" s="29" t="s">
        <v>23</v>
      </c>
      <c r="Q3" s="30" t="s">
        <v>24</v>
      </c>
      <c r="R3" s="29" t="s">
        <v>50</v>
      </c>
      <c r="S3" s="31" t="s">
        <v>53</v>
      </c>
      <c r="T3" s="29" t="s">
        <v>2</v>
      </c>
      <c r="U3" s="29" t="s">
        <v>18</v>
      </c>
      <c r="V3" s="29" t="s">
        <v>51</v>
      </c>
      <c r="W3" s="32" t="s">
        <v>52</v>
      </c>
      <c r="X3" s="17" t="s">
        <v>68</v>
      </c>
      <c r="Y3" s="18" t="s">
        <v>57</v>
      </c>
    </row>
    <row r="4" spans="1:26" ht="30" x14ac:dyDescent="0.25">
      <c r="A4" s="10" t="s">
        <v>41</v>
      </c>
      <c r="B4" s="10"/>
      <c r="C4" s="21">
        <f>SUM(F10+E11+F12+F13+E14+E15+F16+F18+F19+F20+E21)</f>
        <v>3602.8850952000003</v>
      </c>
      <c r="D4" s="58">
        <v>0</v>
      </c>
      <c r="E4" s="62"/>
      <c r="F4" s="33" t="s">
        <v>55</v>
      </c>
      <c r="G4" s="34">
        <f>SUM(D4*C11)</f>
        <v>0</v>
      </c>
      <c r="H4" s="33" t="s">
        <v>56</v>
      </c>
      <c r="I4" s="33" t="s">
        <v>56</v>
      </c>
      <c r="J4" s="34">
        <f>SUM(D4*C14)</f>
        <v>0</v>
      </c>
      <c r="K4" s="35">
        <f>SUM(D4*C15)</f>
        <v>0</v>
      </c>
      <c r="L4" s="36">
        <f>SUM(D4*F16)</f>
        <v>0</v>
      </c>
      <c r="M4" s="33" t="s">
        <v>56</v>
      </c>
      <c r="N4" s="36">
        <f>SUM(D4*F18)</f>
        <v>0</v>
      </c>
      <c r="O4" s="36">
        <f>SUM(D4*F19)</f>
        <v>0</v>
      </c>
      <c r="P4" s="36">
        <f>SUM(D4*F20)</f>
        <v>0</v>
      </c>
      <c r="Q4" s="36">
        <f>SUM(D4*E21)</f>
        <v>0</v>
      </c>
      <c r="R4" s="36">
        <f>SUM(D4*F10)</f>
        <v>0</v>
      </c>
      <c r="S4" s="33" t="s">
        <v>56</v>
      </c>
      <c r="T4" s="36">
        <f>SUM(D4*E14)</f>
        <v>0</v>
      </c>
      <c r="U4" s="36">
        <f>SUM(D4*E15)</f>
        <v>0</v>
      </c>
      <c r="V4" s="36">
        <f>SUM(D4*F12)</f>
        <v>0</v>
      </c>
      <c r="W4" s="37">
        <f>SUM(D4*F13)</f>
        <v>0</v>
      </c>
      <c r="X4" s="38">
        <f>SUM(G4+J4+K4)</f>
        <v>0</v>
      </c>
      <c r="Y4" s="39">
        <f>SUM(L4+N4+O4+P4+Q4+R4+T4+U4+V4+W4)</f>
        <v>0</v>
      </c>
      <c r="Z4" s="16" t="s">
        <v>41</v>
      </c>
    </row>
    <row r="5" spans="1:26" ht="30" x14ac:dyDescent="0.25">
      <c r="A5" s="10" t="s">
        <v>42</v>
      </c>
      <c r="B5" s="10"/>
      <c r="C5" s="21">
        <f>SUM(E10+E11+F12+F13+F14+F15+E17+F21)</f>
        <v>3027.6311846400004</v>
      </c>
      <c r="D5" s="59">
        <v>0</v>
      </c>
      <c r="E5" s="63"/>
      <c r="F5" s="34">
        <f>SUM(D5*C10)</f>
        <v>0</v>
      </c>
      <c r="G5" s="34">
        <f>SUM(D5*C11)</f>
        <v>0</v>
      </c>
      <c r="H5" s="33" t="s">
        <v>56</v>
      </c>
      <c r="I5" s="33" t="s">
        <v>56</v>
      </c>
      <c r="J5" s="34">
        <f>SUM(D5*C14)</f>
        <v>0</v>
      </c>
      <c r="K5" s="35">
        <f>SUM(D5*C15)</f>
        <v>0</v>
      </c>
      <c r="L5" s="33" t="s">
        <v>56</v>
      </c>
      <c r="M5" s="36">
        <f>SUM(D5*E17)</f>
        <v>0</v>
      </c>
      <c r="N5" s="33" t="s">
        <v>56</v>
      </c>
      <c r="O5" s="33" t="s">
        <v>56</v>
      </c>
      <c r="P5" s="33" t="s">
        <v>56</v>
      </c>
      <c r="Q5" s="36">
        <f>SUM(D5*F21)</f>
        <v>0</v>
      </c>
      <c r="R5" s="36">
        <f>SUM(D5*E10)</f>
        <v>0</v>
      </c>
      <c r="S5" s="36">
        <f>SUM(D5*E11)</f>
        <v>0</v>
      </c>
      <c r="T5" s="36">
        <f>SUM(D5*E14)</f>
        <v>0</v>
      </c>
      <c r="U5" s="36">
        <f>SUM(D5*E15)</f>
        <v>0</v>
      </c>
      <c r="V5" s="36">
        <f>SUM(D5*F12)</f>
        <v>0</v>
      </c>
      <c r="W5" s="37">
        <f>SUM(D5*F13)</f>
        <v>0</v>
      </c>
      <c r="X5" s="40">
        <f>SUM(F5+G5+J5+K5)</f>
        <v>0</v>
      </c>
      <c r="Y5" s="41">
        <f>SUM(M5+Q5+R5+S5+T5+U5+V5+W5)</f>
        <v>0</v>
      </c>
      <c r="Z5" s="16" t="s">
        <v>42</v>
      </c>
    </row>
    <row r="6" spans="1:26" ht="30.75" thickBot="1" x14ac:dyDescent="0.3">
      <c r="A6" s="11" t="s">
        <v>43</v>
      </c>
      <c r="B6" s="11"/>
      <c r="C6" s="22">
        <f>SUM(E10+E11+E13+E14+E15+E17+E18+F19+F20+F21)</f>
        <v>3326.9478470399999</v>
      </c>
      <c r="D6" s="60">
        <v>0</v>
      </c>
      <c r="E6" s="64"/>
      <c r="F6" s="34">
        <f>SUM(D6*C10)</f>
        <v>0</v>
      </c>
      <c r="G6" s="34">
        <f>SUM(D6*C11)</f>
        <v>0</v>
      </c>
      <c r="H6" s="33" t="s">
        <v>56</v>
      </c>
      <c r="I6" s="34">
        <f>SUM(D6*C13)</f>
        <v>0</v>
      </c>
      <c r="J6" s="34">
        <f>SUM(D6*C14)</f>
        <v>0</v>
      </c>
      <c r="K6" s="35">
        <f>SUM(D6*C15)</f>
        <v>0</v>
      </c>
      <c r="L6" s="33" t="s">
        <v>56</v>
      </c>
      <c r="M6" s="36">
        <f>SUM(D6*E17)</f>
        <v>0</v>
      </c>
      <c r="N6" s="36">
        <f>SUM(D6*E18)</f>
        <v>0</v>
      </c>
      <c r="O6" s="36">
        <f>SUM(D6*F19)</f>
        <v>0</v>
      </c>
      <c r="P6" s="36">
        <f>SUM(D6*F20)</f>
        <v>0</v>
      </c>
      <c r="Q6" s="36">
        <f>SUM(D6*F21)</f>
        <v>0</v>
      </c>
      <c r="R6" s="36">
        <f>SUM(D6*E10)</f>
        <v>0</v>
      </c>
      <c r="S6" s="36">
        <f>SUM(D6*E11)</f>
        <v>0</v>
      </c>
      <c r="T6" s="36">
        <f>SUM(D6*E14)</f>
        <v>0</v>
      </c>
      <c r="U6" s="36">
        <f>SUM(D6*E15)</f>
        <v>0</v>
      </c>
      <c r="V6" s="36">
        <f>SUM(D6*F12)</f>
        <v>0</v>
      </c>
      <c r="W6" s="37">
        <f>SUM(D6*E13)</f>
        <v>0</v>
      </c>
      <c r="X6" s="42">
        <f>SUM(F6+G6+I6+J6+K6)</f>
        <v>0</v>
      </c>
      <c r="Y6" s="43">
        <f>SUM(M6+N6+O6+P6+Q6+R6+S6+T6+U6+V6+W6)</f>
        <v>0</v>
      </c>
      <c r="Z6" s="16" t="s">
        <v>43</v>
      </c>
    </row>
    <row r="7" spans="1:26" x14ac:dyDescent="0.25">
      <c r="A7" s="7"/>
      <c r="B7" s="7"/>
      <c r="C7" s="3"/>
      <c r="D7" s="15"/>
      <c r="E7" s="3"/>
      <c r="F7" s="3"/>
      <c r="G7" s="3"/>
      <c r="H7" s="3"/>
      <c r="I7" s="3"/>
      <c r="J7" s="3"/>
      <c r="W7" s="14"/>
    </row>
    <row r="8" spans="1:26" ht="30" x14ac:dyDescent="0.25">
      <c r="A8" s="24" t="s">
        <v>60</v>
      </c>
      <c r="B8" s="24"/>
      <c r="C8" s="3"/>
      <c r="D8" s="3"/>
      <c r="E8" s="3"/>
      <c r="F8" s="3"/>
      <c r="G8" s="3"/>
      <c r="H8" s="3"/>
      <c r="I8" s="3"/>
      <c r="J8" s="3"/>
    </row>
    <row r="9" spans="1:26" s="1" customFormat="1" ht="90" x14ac:dyDescent="0.25">
      <c r="A9" s="4" t="s">
        <v>0</v>
      </c>
      <c r="B9" s="65" t="s">
        <v>61</v>
      </c>
      <c r="C9" s="65" t="s">
        <v>62</v>
      </c>
      <c r="D9" s="65" t="s">
        <v>15</v>
      </c>
      <c r="E9" s="65" t="s">
        <v>1</v>
      </c>
      <c r="F9" s="65" t="s">
        <v>25</v>
      </c>
      <c r="G9" s="66" t="s">
        <v>16</v>
      </c>
      <c r="H9" s="65" t="s">
        <v>36</v>
      </c>
      <c r="I9" s="65" t="s">
        <v>35</v>
      </c>
      <c r="J9" s="65" t="s">
        <v>34</v>
      </c>
      <c r="K9" s="65" t="s">
        <v>33</v>
      </c>
      <c r="L9" s="65" t="s">
        <v>32</v>
      </c>
      <c r="M9" s="65" t="s">
        <v>39</v>
      </c>
      <c r="N9" s="67" t="s">
        <v>59</v>
      </c>
    </row>
    <row r="10" spans="1:26" x14ac:dyDescent="0.25">
      <c r="A10" s="28" t="s">
        <v>13</v>
      </c>
      <c r="B10" s="44">
        <v>6.1</v>
      </c>
      <c r="C10" s="45">
        <f>SUM(B10*2.16)</f>
        <v>13.176</v>
      </c>
      <c r="D10" s="46">
        <v>27.86</v>
      </c>
      <c r="E10" s="47">
        <f>SUM(C10*D10)</f>
        <v>367.08335999999997</v>
      </c>
      <c r="F10" s="47">
        <f>SUM(E10-(C10*6.69))</f>
        <v>278.93591999999995</v>
      </c>
      <c r="G10" s="48">
        <f>SUM(B10*D10)</f>
        <v>169.946</v>
      </c>
      <c r="H10" s="56" t="s">
        <v>26</v>
      </c>
      <c r="I10" s="57" t="s">
        <v>27</v>
      </c>
      <c r="J10" s="57" t="s">
        <v>27</v>
      </c>
      <c r="K10" s="57" t="s">
        <v>27</v>
      </c>
      <c r="L10" s="57" t="s">
        <v>31</v>
      </c>
      <c r="M10" s="57" t="s">
        <v>27</v>
      </c>
      <c r="N10" s="73" t="s">
        <v>47</v>
      </c>
    </row>
    <row r="11" spans="1:26" x14ac:dyDescent="0.25">
      <c r="A11" s="28" t="s">
        <v>14</v>
      </c>
      <c r="B11" s="44">
        <v>4.0999999999999996</v>
      </c>
      <c r="C11" s="45">
        <f t="shared" ref="C11:C21" si="0">SUM(B11*2.16)</f>
        <v>8.8559999999999999</v>
      </c>
      <c r="D11" s="46">
        <v>27.86</v>
      </c>
      <c r="E11" s="47">
        <f t="shared" ref="E11:E21" si="1">SUM(C11*D11)</f>
        <v>246.72816</v>
      </c>
      <c r="F11" s="47">
        <f t="shared" ref="F11:F19" si="2">SUM(E11-(C11*6.69))</f>
        <v>187.48151999999999</v>
      </c>
      <c r="G11" s="48">
        <f t="shared" ref="G11:G21" si="3">SUM(B11*D11)</f>
        <v>114.22599999999998</v>
      </c>
      <c r="H11" s="57" t="s">
        <v>27</v>
      </c>
      <c r="I11" s="56" t="s">
        <v>26</v>
      </c>
      <c r="J11" s="57" t="s">
        <v>27</v>
      </c>
      <c r="K11" s="57" t="s">
        <v>27</v>
      </c>
      <c r="L11" s="57" t="s">
        <v>31</v>
      </c>
      <c r="M11" s="57" t="s">
        <v>27</v>
      </c>
      <c r="N11" s="73" t="s">
        <v>48</v>
      </c>
    </row>
    <row r="12" spans="1:26" ht="30" x14ac:dyDescent="0.25">
      <c r="A12" s="19" t="s">
        <v>44</v>
      </c>
      <c r="B12" s="49">
        <v>0.35</v>
      </c>
      <c r="C12" s="45">
        <f t="shared" si="0"/>
        <v>0.75600000000000001</v>
      </c>
      <c r="D12" s="46">
        <v>296.43</v>
      </c>
      <c r="E12" s="47">
        <f t="shared" si="1"/>
        <v>224.10108</v>
      </c>
      <c r="F12" s="47">
        <f t="shared" si="2"/>
        <v>219.04344</v>
      </c>
      <c r="G12" s="48">
        <f t="shared" si="3"/>
        <v>103.7505</v>
      </c>
      <c r="H12" s="56" t="s">
        <v>26</v>
      </c>
      <c r="I12" s="57" t="s">
        <v>27</v>
      </c>
      <c r="J12" s="56" t="s">
        <v>26</v>
      </c>
      <c r="K12" s="57" t="s">
        <v>27</v>
      </c>
      <c r="L12" s="56" t="s">
        <v>26</v>
      </c>
      <c r="M12" s="57" t="s">
        <v>27</v>
      </c>
      <c r="N12" s="73" t="s">
        <v>54</v>
      </c>
    </row>
    <row r="13" spans="1:26" x14ac:dyDescent="0.25">
      <c r="A13" s="28" t="s">
        <v>17</v>
      </c>
      <c r="B13" s="44">
        <v>3</v>
      </c>
      <c r="C13" s="45">
        <f t="shared" si="0"/>
        <v>6.48</v>
      </c>
      <c r="D13" s="46">
        <v>27.86</v>
      </c>
      <c r="E13" s="47">
        <f t="shared" si="1"/>
        <v>180.53280000000001</v>
      </c>
      <c r="F13" s="47">
        <f t="shared" si="2"/>
        <v>137.1816</v>
      </c>
      <c r="G13" s="48">
        <f t="shared" si="3"/>
        <v>83.58</v>
      </c>
      <c r="H13" s="56" t="s">
        <v>26</v>
      </c>
      <c r="I13" s="57" t="s">
        <v>27</v>
      </c>
      <c r="J13" s="56" t="s">
        <v>26</v>
      </c>
      <c r="K13" s="57" t="s">
        <v>27</v>
      </c>
      <c r="L13" s="57" t="s">
        <v>31</v>
      </c>
      <c r="M13" s="57" t="s">
        <v>27</v>
      </c>
      <c r="N13" s="73" t="s">
        <v>48</v>
      </c>
    </row>
    <row r="14" spans="1:26" x14ac:dyDescent="0.25">
      <c r="A14" s="28" t="s">
        <v>2</v>
      </c>
      <c r="B14" s="44">
        <v>3</v>
      </c>
      <c r="C14" s="45">
        <f t="shared" si="0"/>
        <v>6.48</v>
      </c>
      <c r="D14" s="46">
        <v>147.1</v>
      </c>
      <c r="E14" s="47">
        <f t="shared" si="1"/>
        <v>953.20799999999997</v>
      </c>
      <c r="F14" s="47">
        <f t="shared" si="2"/>
        <v>909.85680000000002</v>
      </c>
      <c r="G14" s="48">
        <f t="shared" si="3"/>
        <v>441.29999999999995</v>
      </c>
      <c r="H14" s="57" t="s">
        <v>27</v>
      </c>
      <c r="I14" s="57" t="s">
        <v>27</v>
      </c>
      <c r="J14" s="57" t="s">
        <v>27</v>
      </c>
      <c r="K14" s="57" t="s">
        <v>27</v>
      </c>
      <c r="L14" s="57" t="s">
        <v>31</v>
      </c>
      <c r="M14" s="57" t="s">
        <v>27</v>
      </c>
      <c r="N14" s="73" t="s">
        <v>49</v>
      </c>
    </row>
    <row r="15" spans="1:26" x14ac:dyDescent="0.25">
      <c r="A15" s="28" t="s">
        <v>18</v>
      </c>
      <c r="B15" s="44">
        <v>2.5</v>
      </c>
      <c r="C15" s="45">
        <f t="shared" si="0"/>
        <v>5.4</v>
      </c>
      <c r="D15" s="46">
        <v>149.33000000000001</v>
      </c>
      <c r="E15" s="47">
        <f t="shared" si="1"/>
        <v>806.38200000000018</v>
      </c>
      <c r="F15" s="47">
        <f t="shared" si="2"/>
        <v>770.2560000000002</v>
      </c>
      <c r="G15" s="48">
        <f t="shared" si="3"/>
        <v>373.32500000000005</v>
      </c>
      <c r="H15" s="57" t="s">
        <v>27</v>
      </c>
      <c r="I15" s="57" t="s">
        <v>27</v>
      </c>
      <c r="J15" s="57" t="s">
        <v>27</v>
      </c>
      <c r="K15" s="57" t="s">
        <v>27</v>
      </c>
      <c r="L15" s="57" t="s">
        <v>31</v>
      </c>
      <c r="M15" s="57" t="s">
        <v>27</v>
      </c>
      <c r="N15" s="73" t="s">
        <v>48</v>
      </c>
    </row>
    <row r="16" spans="1:26" x14ac:dyDescent="0.25">
      <c r="A16" s="28" t="s">
        <v>20</v>
      </c>
      <c r="B16" s="44">
        <v>1</v>
      </c>
      <c r="C16" s="45">
        <f t="shared" si="0"/>
        <v>2.16</v>
      </c>
      <c r="D16" s="46">
        <v>127.04</v>
      </c>
      <c r="E16" s="47">
        <f t="shared" si="1"/>
        <v>274.40640000000002</v>
      </c>
      <c r="F16" s="47">
        <f t="shared" si="2"/>
        <v>259.95600000000002</v>
      </c>
      <c r="G16" s="48">
        <f t="shared" si="3"/>
        <v>127.04</v>
      </c>
      <c r="H16" s="56" t="s">
        <v>28</v>
      </c>
      <c r="I16" s="57" t="s">
        <v>27</v>
      </c>
      <c r="J16" s="56" t="s">
        <v>28</v>
      </c>
      <c r="K16" s="56" t="s">
        <v>28</v>
      </c>
      <c r="L16" s="56" t="s">
        <v>26</v>
      </c>
      <c r="M16" s="56" t="s">
        <v>26</v>
      </c>
      <c r="N16" s="74"/>
    </row>
    <row r="17" spans="1:14" x14ac:dyDescent="0.25">
      <c r="A17" s="28" t="s">
        <v>19</v>
      </c>
      <c r="B17" s="44">
        <v>9.2099999999999994E-3</v>
      </c>
      <c r="C17" s="50">
        <f t="shared" si="0"/>
        <v>1.9893600000000001E-2</v>
      </c>
      <c r="D17" s="46">
        <v>3602.4</v>
      </c>
      <c r="E17" s="47">
        <f t="shared" si="1"/>
        <v>71.664704640000011</v>
      </c>
      <c r="F17" s="47">
        <f t="shared" si="2"/>
        <v>71.531616456000009</v>
      </c>
      <c r="G17" s="48">
        <f t="shared" si="3"/>
        <v>33.178103999999998</v>
      </c>
      <c r="H17" s="56" t="s">
        <v>26</v>
      </c>
      <c r="I17" s="56" t="s">
        <v>26</v>
      </c>
      <c r="J17" s="57" t="s">
        <v>27</v>
      </c>
      <c r="K17" s="57" t="s">
        <v>27</v>
      </c>
      <c r="L17" s="57" t="s">
        <v>31</v>
      </c>
      <c r="M17" s="57" t="s">
        <v>27</v>
      </c>
      <c r="N17" s="74"/>
    </row>
    <row r="18" spans="1:14" x14ac:dyDescent="0.25">
      <c r="A18" s="5" t="s">
        <v>21</v>
      </c>
      <c r="B18" s="44">
        <v>0.14299999999999999</v>
      </c>
      <c r="C18" s="50">
        <f t="shared" si="0"/>
        <v>0.30887999999999999</v>
      </c>
      <c r="D18" s="46">
        <v>540.48</v>
      </c>
      <c r="E18" s="47">
        <f t="shared" si="1"/>
        <v>166.94346239999999</v>
      </c>
      <c r="F18" s="47">
        <f t="shared" si="2"/>
        <v>164.8770552</v>
      </c>
      <c r="G18" s="48">
        <f t="shared" si="3"/>
        <v>77.288640000000001</v>
      </c>
      <c r="H18" s="56" t="s">
        <v>30</v>
      </c>
      <c r="I18" s="57" t="s">
        <v>27</v>
      </c>
      <c r="J18" s="56" t="s">
        <v>26</v>
      </c>
      <c r="K18" s="56" t="s">
        <v>26</v>
      </c>
      <c r="L18" s="57" t="s">
        <v>31</v>
      </c>
      <c r="M18" s="57" t="s">
        <v>27</v>
      </c>
      <c r="N18" s="74"/>
    </row>
    <row r="19" spans="1:14" x14ac:dyDescent="0.25">
      <c r="A19" s="5" t="s">
        <v>22</v>
      </c>
      <c r="B19" s="44">
        <v>10.199999999999999</v>
      </c>
      <c r="C19" s="50">
        <f t="shared" si="0"/>
        <v>22.032</v>
      </c>
      <c r="D19" s="46">
        <v>12.26</v>
      </c>
      <c r="E19" s="47">
        <f t="shared" si="1"/>
        <v>270.11232000000001</v>
      </c>
      <c r="F19" s="47">
        <f t="shared" si="2"/>
        <v>122.71824000000001</v>
      </c>
      <c r="G19" s="48">
        <f t="shared" si="3"/>
        <v>125.05199999999999</v>
      </c>
      <c r="H19" s="56" t="s">
        <v>26</v>
      </c>
      <c r="I19" s="57" t="s">
        <v>27</v>
      </c>
      <c r="J19" s="56" t="s">
        <v>26</v>
      </c>
      <c r="K19" s="56" t="s">
        <v>26</v>
      </c>
      <c r="L19" s="56" t="s">
        <v>26</v>
      </c>
      <c r="M19" s="57" t="s">
        <v>29</v>
      </c>
      <c r="N19" s="74"/>
    </row>
    <row r="20" spans="1:14" x14ac:dyDescent="0.25">
      <c r="A20" s="5" t="s">
        <v>23</v>
      </c>
      <c r="B20" s="51"/>
      <c r="C20" s="52"/>
      <c r="D20" s="53"/>
      <c r="E20" s="54"/>
      <c r="F20" s="47">
        <v>105.87</v>
      </c>
      <c r="G20" s="48"/>
      <c r="H20" s="56" t="s">
        <v>26</v>
      </c>
      <c r="I20" s="57" t="s">
        <v>27</v>
      </c>
      <c r="J20" s="56" t="s">
        <v>28</v>
      </c>
      <c r="K20" s="56" t="s">
        <v>28</v>
      </c>
      <c r="L20" s="56" t="s">
        <v>28</v>
      </c>
      <c r="M20" s="57" t="s">
        <v>27</v>
      </c>
      <c r="N20" s="74"/>
    </row>
    <row r="21" spans="1:14" x14ac:dyDescent="0.25">
      <c r="A21" s="5" t="s">
        <v>24</v>
      </c>
      <c r="B21" s="44">
        <v>0.15</v>
      </c>
      <c r="C21" s="55">
        <f t="shared" si="0"/>
        <v>0.32400000000000001</v>
      </c>
      <c r="D21" s="46">
        <v>950.57</v>
      </c>
      <c r="E21" s="47">
        <f t="shared" si="1"/>
        <v>307.98468000000003</v>
      </c>
      <c r="F21" s="47">
        <f t="shared" ref="F21" si="4">SUM(E21-(C21*6.69))</f>
        <v>305.81712000000005</v>
      </c>
      <c r="G21" s="48">
        <f t="shared" si="3"/>
        <v>142.5855</v>
      </c>
      <c r="H21" s="57" t="s">
        <v>27</v>
      </c>
      <c r="I21" s="57" t="s">
        <v>27</v>
      </c>
      <c r="J21" s="56" t="s">
        <v>26</v>
      </c>
      <c r="K21" s="57" t="s">
        <v>27</v>
      </c>
      <c r="L21" s="56" t="s">
        <v>26</v>
      </c>
      <c r="M21" s="57" t="s">
        <v>27</v>
      </c>
      <c r="N21" s="74"/>
    </row>
    <row r="22" spans="1:14" s="27" customFormat="1" x14ac:dyDescent="0.25">
      <c r="A22" s="26"/>
      <c r="B22" s="68"/>
      <c r="C22" s="69"/>
      <c r="D22" s="70"/>
      <c r="E22" s="71"/>
      <c r="F22" s="71"/>
      <c r="G22" s="70"/>
      <c r="H22" s="68"/>
      <c r="I22" s="68"/>
      <c r="J22" s="68"/>
      <c r="K22" s="68"/>
      <c r="L22" s="68"/>
      <c r="M22" s="68"/>
      <c r="N22" s="72"/>
    </row>
    <row r="23" spans="1:14" x14ac:dyDescent="0.25">
      <c r="A23" t="s">
        <v>38</v>
      </c>
      <c r="D23" s="12"/>
      <c r="E23" s="3"/>
    </row>
    <row r="24" spans="1:14" x14ac:dyDescent="0.25">
      <c r="A24" t="s">
        <v>63</v>
      </c>
    </row>
    <row r="25" spans="1:14" x14ac:dyDescent="0.25">
      <c r="A25" t="s">
        <v>3</v>
      </c>
    </row>
    <row r="26" spans="1:14" x14ac:dyDescent="0.25">
      <c r="A26" t="s">
        <v>4</v>
      </c>
    </row>
    <row r="27" spans="1:14" x14ac:dyDescent="0.25">
      <c r="A27" t="s">
        <v>5</v>
      </c>
    </row>
    <row r="28" spans="1:14" x14ac:dyDescent="0.25">
      <c r="A28" t="s">
        <v>6</v>
      </c>
    </row>
    <row r="29" spans="1:14" x14ac:dyDescent="0.25">
      <c r="A29" t="s">
        <v>7</v>
      </c>
    </row>
    <row r="30" spans="1:14" x14ac:dyDescent="0.25">
      <c r="A30" t="s">
        <v>8</v>
      </c>
    </row>
    <row r="31" spans="1:14" x14ac:dyDescent="0.25">
      <c r="A31" t="s">
        <v>9</v>
      </c>
    </row>
    <row r="32" spans="1:14" x14ac:dyDescent="0.25">
      <c r="A32" t="s">
        <v>10</v>
      </c>
    </row>
    <row r="33" spans="1:2" x14ac:dyDescent="0.25">
      <c r="A33" t="s">
        <v>11</v>
      </c>
    </row>
    <row r="34" spans="1:2" x14ac:dyDescent="0.25">
      <c r="A34" t="s">
        <v>12</v>
      </c>
    </row>
    <row r="35" spans="1:2" ht="30" x14ac:dyDescent="0.25">
      <c r="A35" s="6" t="s">
        <v>37</v>
      </c>
      <c r="B35" s="25"/>
    </row>
    <row r="36" spans="1:2" x14ac:dyDescent="0.25">
      <c r="A36" s="13"/>
      <c r="B36" s="13"/>
    </row>
  </sheetData>
  <sheetProtection selectLockedCells="1" selectUnlockedCells="1"/>
  <mergeCells count="2">
    <mergeCell ref="F2:K2"/>
    <mergeCell ref="L2:W2"/>
  </mergeCells>
  <pageMargins left="0.7" right="0.7" top="0.75" bottom="0.75" header="0.3" footer="0.3"/>
  <pageSetup paperSize="9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INF3 Calculator2021-2022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Dinsmore</dc:creator>
  <cp:lastModifiedBy>Carol Lewis</cp:lastModifiedBy>
  <cp:lastPrinted>2021-02-10T10:56:34Z</cp:lastPrinted>
  <dcterms:created xsi:type="dcterms:W3CDTF">2017-02-13T12:29:59Z</dcterms:created>
  <dcterms:modified xsi:type="dcterms:W3CDTF">2021-06-15T14:46:58Z</dcterms:modified>
</cp:coreProperties>
</file>