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0" windowWidth="19230" windowHeight="11985"/>
  </bookViews>
  <sheets>
    <sheet name="Goverment Procurement Card Tran" sheetId="1" r:id="rId1"/>
  </sheets>
  <definedNames>
    <definedName name="_xlnm._FilterDatabase" localSheetId="0" hidden="1">'Goverment Procurement Card Tran'!$A$1:$G$124</definedName>
    <definedName name="_xlnm.Print_Area" localSheetId="0">'Goverment Procurement Card Tran'!$A$1:$H$124</definedName>
  </definedNames>
  <calcPr calcId="145621"/>
</workbook>
</file>

<file path=xl/calcChain.xml><?xml version="1.0" encoding="utf-8"?>
<calcChain xmlns="http://schemas.openxmlformats.org/spreadsheetml/2006/main">
  <c r="F124" i="1" l="1"/>
  <c r="C124" i="1"/>
  <c r="F123" i="1"/>
  <c r="C123" i="1"/>
  <c r="F122" i="1"/>
  <c r="C122" i="1"/>
  <c r="F121" i="1"/>
  <c r="C121" i="1"/>
  <c r="F120" i="1"/>
  <c r="C120" i="1"/>
  <c r="F119" i="1"/>
  <c r="C119" i="1"/>
  <c r="F118" i="1"/>
  <c r="C118" i="1"/>
  <c r="F117" i="1"/>
  <c r="C117" i="1"/>
  <c r="F116" i="1"/>
  <c r="C116" i="1"/>
  <c r="F115" i="1"/>
  <c r="C115" i="1"/>
  <c r="F114" i="1"/>
  <c r="C114" i="1"/>
  <c r="F113" i="1"/>
  <c r="C113" i="1"/>
  <c r="F112" i="1"/>
  <c r="C112" i="1"/>
  <c r="F111" i="1"/>
  <c r="C111" i="1"/>
  <c r="F110" i="1"/>
  <c r="C110" i="1"/>
  <c r="F109" i="1"/>
  <c r="C109" i="1"/>
  <c r="F108" i="1"/>
  <c r="C108" i="1"/>
  <c r="F107" i="1"/>
  <c r="C107" i="1"/>
  <c r="F106" i="1"/>
  <c r="C106" i="1"/>
  <c r="F105" i="1"/>
  <c r="C105" i="1"/>
  <c r="F104" i="1"/>
  <c r="C104" i="1"/>
  <c r="F103" i="1"/>
  <c r="C103" i="1"/>
  <c r="F102" i="1"/>
  <c r="C102" i="1"/>
  <c r="F101" i="1"/>
  <c r="C101" i="1"/>
  <c r="F100" i="1"/>
  <c r="C100" i="1"/>
  <c r="F99" i="1"/>
  <c r="C99" i="1"/>
  <c r="F98" i="1"/>
  <c r="C98" i="1"/>
  <c r="F97" i="1"/>
  <c r="C97" i="1"/>
  <c r="F96" i="1"/>
  <c r="C96" i="1"/>
  <c r="F95" i="1"/>
  <c r="C95" i="1"/>
  <c r="F94" i="1"/>
  <c r="C94" i="1"/>
  <c r="F93" i="1"/>
  <c r="C93" i="1"/>
  <c r="F92" i="1"/>
  <c r="C92" i="1"/>
  <c r="F91" i="1"/>
  <c r="F90" i="1"/>
  <c r="C90" i="1"/>
  <c r="F89" i="1"/>
  <c r="C89" i="1"/>
  <c r="F88" i="1"/>
  <c r="C88" i="1"/>
  <c r="F87" i="1"/>
  <c r="C87" i="1"/>
  <c r="F86" i="1"/>
  <c r="C86" i="1"/>
  <c r="F85" i="1"/>
  <c r="C85" i="1"/>
  <c r="F84" i="1"/>
  <c r="C84" i="1"/>
  <c r="F83" i="1"/>
  <c r="C83" i="1"/>
  <c r="F82" i="1"/>
  <c r="C82" i="1"/>
  <c r="F81" i="1"/>
  <c r="C81" i="1"/>
  <c r="F80" i="1"/>
  <c r="C80" i="1"/>
  <c r="F79" i="1"/>
  <c r="C79" i="1"/>
  <c r="F78" i="1"/>
  <c r="C78" i="1"/>
  <c r="F77" i="1"/>
  <c r="C77" i="1"/>
  <c r="F76" i="1"/>
  <c r="C76" i="1"/>
  <c r="F75" i="1"/>
  <c r="C75" i="1"/>
  <c r="F74" i="1"/>
  <c r="C74" i="1"/>
  <c r="F73" i="1"/>
  <c r="C73" i="1"/>
  <c r="F72" i="1"/>
  <c r="C72" i="1"/>
  <c r="F71" i="1"/>
  <c r="C71" i="1"/>
  <c r="F70" i="1"/>
  <c r="C70" i="1"/>
  <c r="F69" i="1"/>
  <c r="C69" i="1"/>
  <c r="F68" i="1"/>
  <c r="C68" i="1"/>
  <c r="F67" i="1"/>
  <c r="C67" i="1"/>
  <c r="F66" i="1"/>
  <c r="C66" i="1"/>
  <c r="F65" i="1"/>
  <c r="C65" i="1"/>
  <c r="F64" i="1"/>
  <c r="C64" i="1"/>
  <c r="F63" i="1"/>
  <c r="C63" i="1"/>
  <c r="F62" i="1"/>
  <c r="C62" i="1"/>
  <c r="F61" i="1"/>
  <c r="C61" i="1"/>
  <c r="F60" i="1"/>
  <c r="C60" i="1"/>
  <c r="F59" i="1"/>
  <c r="C59" i="1"/>
  <c r="F58" i="1"/>
  <c r="C58" i="1"/>
  <c r="F57" i="1"/>
  <c r="C57" i="1"/>
  <c r="F56" i="1"/>
  <c r="C56" i="1"/>
  <c r="F55" i="1"/>
  <c r="C55" i="1"/>
  <c r="F54" i="1"/>
  <c r="C54" i="1"/>
  <c r="F53" i="1"/>
  <c r="C53" i="1"/>
  <c r="F52" i="1"/>
  <c r="C52" i="1"/>
  <c r="F51" i="1"/>
  <c r="C51" i="1"/>
  <c r="F50" i="1"/>
  <c r="C50" i="1"/>
  <c r="F49" i="1"/>
  <c r="C49" i="1"/>
  <c r="F48" i="1" l="1"/>
  <c r="C48" i="1"/>
  <c r="F47" i="1"/>
  <c r="C47" i="1"/>
  <c r="F46" i="1"/>
  <c r="C46" i="1"/>
  <c r="F45" i="1"/>
  <c r="C45" i="1"/>
  <c r="F44" i="1"/>
  <c r="C44" i="1"/>
  <c r="F43" i="1"/>
  <c r="C43" i="1"/>
  <c r="F42" i="1"/>
  <c r="C42" i="1"/>
  <c r="F41" i="1"/>
  <c r="C41" i="1"/>
  <c r="F40" i="1"/>
  <c r="C40" i="1"/>
  <c r="F39" i="1"/>
  <c r="C39" i="1"/>
  <c r="F38" i="1"/>
  <c r="C38" i="1"/>
  <c r="F37" i="1"/>
  <c r="C37" i="1"/>
  <c r="F36" i="1"/>
  <c r="C36" i="1"/>
  <c r="F35" i="1"/>
  <c r="C35" i="1"/>
  <c r="F34" i="1"/>
  <c r="C34" i="1"/>
  <c r="F33" i="1"/>
  <c r="C33" i="1"/>
  <c r="F32" i="1"/>
  <c r="C32" i="1"/>
  <c r="F31" i="1"/>
  <c r="C31" i="1"/>
  <c r="F30" i="1"/>
  <c r="C30" i="1"/>
  <c r="F29" i="1"/>
  <c r="C29" i="1"/>
  <c r="F28" i="1"/>
  <c r="C28" i="1"/>
  <c r="F27" i="1"/>
  <c r="C27" i="1"/>
  <c r="F26" i="1"/>
  <c r="C26" i="1"/>
  <c r="F25" i="1"/>
  <c r="C25" i="1"/>
  <c r="F24" i="1"/>
  <c r="C24" i="1"/>
  <c r="F23" i="1"/>
  <c r="C23" i="1"/>
  <c r="F22" i="1"/>
  <c r="C22" i="1"/>
  <c r="F21" i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C7" i="1"/>
  <c r="F6" i="1"/>
  <c r="C6" i="1"/>
  <c r="F5" i="1"/>
  <c r="C5" i="1"/>
  <c r="F4" i="1"/>
  <c r="C4" i="1"/>
  <c r="F3" i="1"/>
  <c r="C3" i="1"/>
  <c r="F2" i="1"/>
  <c r="C2" i="1"/>
</calcChain>
</file>

<file path=xl/sharedStrings.xml><?xml version="1.0" encoding="utf-8"?>
<sst xmlns="http://schemas.openxmlformats.org/spreadsheetml/2006/main" count="516" uniqueCount="150">
  <si>
    <t>Organisation Name</t>
  </si>
  <si>
    <t>Department</t>
  </si>
  <si>
    <t>Merchant Name</t>
  </si>
  <si>
    <t>Purpose of Expenditure (Narrative)</t>
  </si>
  <si>
    <t>Procurement (Merchant) Category</t>
  </si>
  <si>
    <t>Date of transaction</t>
  </si>
  <si>
    <t xml:space="preserve">Net Amount </t>
  </si>
  <si>
    <t>Irrecoverable VAT</t>
  </si>
  <si>
    <t>Craven District Council</t>
  </si>
  <si>
    <t>Information Services</t>
  </si>
  <si>
    <t>MISCELLANEOUS AND RETAIL STORES</t>
  </si>
  <si>
    <t>Craven Disrict Council</t>
  </si>
  <si>
    <t>IT Equipment- 128 usb flash x4</t>
  </si>
  <si>
    <t>ALL OTHER DIRECT MARKETERS</t>
  </si>
  <si>
    <t>IT Equipment- Laptop riser</t>
  </si>
  <si>
    <t>BOOK STORES</t>
  </si>
  <si>
    <t>IT Equipment- HDMI Cables</t>
  </si>
  <si>
    <t>IT Equipment- Kensington Riser</t>
  </si>
  <si>
    <t>IT Equipment - Video Adpters</t>
  </si>
  <si>
    <t>IT Equipment- Motorola Android Phone</t>
  </si>
  <si>
    <t>IT Equipment- Replacement iphone</t>
  </si>
  <si>
    <t>IT Equipment - Projector</t>
  </si>
  <si>
    <t>IT Equipment - Keyboard cases for ipads</t>
  </si>
  <si>
    <t>IT Equipment- Laptop case and cables</t>
  </si>
  <si>
    <t>Waste Disposal Collection</t>
  </si>
  <si>
    <t>BUSINESS SERVICES NOT ELSEWHERE CLASSIFIED</t>
  </si>
  <si>
    <t>Hotel Accomodation</t>
  </si>
  <si>
    <t>TRAVELODGE</t>
  </si>
  <si>
    <t>Supplies for Refugees</t>
  </si>
  <si>
    <t>DISCOUNT STORES</t>
  </si>
  <si>
    <t>White Goods</t>
  </si>
  <si>
    <t>ELECTRONIC SALES</t>
  </si>
  <si>
    <t>Supplies For Refugees</t>
  </si>
  <si>
    <t>Food Hygiene Online Course</t>
  </si>
  <si>
    <t>PROFESSIONAL SERVICES NOT ELSEWHERE CLASSIFIED</t>
  </si>
  <si>
    <t>Skip Hire</t>
  </si>
  <si>
    <t>SPECIAL TRADE CONTRACTORS</t>
  </si>
  <si>
    <t>Updates</t>
  </si>
  <si>
    <t>CHARITABLE AND SOCIAL SERVICE ORGANIZATIONS</t>
  </si>
  <si>
    <t>Maintenance</t>
  </si>
  <si>
    <t>COMMERCIAL FURNITURE</t>
  </si>
  <si>
    <t>Storage Boxes</t>
  </si>
  <si>
    <t>STATIONERY  OFFICE AND SCHOOL SUPPLY STO</t>
  </si>
  <si>
    <t>Train Travel</t>
  </si>
  <si>
    <t>PASSENGER RAILWAYS</t>
  </si>
  <si>
    <t>train travel</t>
  </si>
  <si>
    <t>Dog Handling Course</t>
  </si>
  <si>
    <t>MEMBERSHIP ORGANIZATIONS NOT ELSEWHERE CLASSIFIED</t>
  </si>
  <si>
    <t>Vehicle Tax</t>
  </si>
  <si>
    <t>POSTAGE STAMPS</t>
  </si>
  <si>
    <t>GOVERNMENT SERVICES NOT ELSEWHERE CLASSIFIED</t>
  </si>
  <si>
    <t>Waste Oil Tank</t>
  </si>
  <si>
    <t>CONSTRUCTION MATERIALS</t>
  </si>
  <si>
    <t>Digital Photo</t>
  </si>
  <si>
    <t>EU. Refreshments</t>
  </si>
  <si>
    <t>GROCERY STORES  SUPERMARKETS</t>
  </si>
  <si>
    <t>Evening meal</t>
  </si>
  <si>
    <t>EATING PLACES  RESTAURANTS</t>
  </si>
  <si>
    <t>Frame</t>
  </si>
  <si>
    <t>Information books- Museum</t>
  </si>
  <si>
    <t>COLLEGES  UNIVERSITIES  PROFESSIONAL SCHOOLS AND JUNIOR COLLEGES</t>
  </si>
  <si>
    <t>Refreshments</t>
  </si>
  <si>
    <t>Course- Recruitment</t>
  </si>
  <si>
    <t>MANAGEMENT  CONSULTING AND PUBLIC RELATIONS SERVICES</t>
  </si>
  <si>
    <t>Application for liability court orders</t>
  </si>
  <si>
    <t>FINES</t>
  </si>
  <si>
    <t>Environmental Health</t>
  </si>
  <si>
    <t>Business Support</t>
  </si>
  <si>
    <t>Planning and Regeneration</t>
  </si>
  <si>
    <t>Chief Executives</t>
  </si>
  <si>
    <t>Environmental Health &amp; Strategic Housing</t>
  </si>
  <si>
    <t>Waste Management Services</t>
  </si>
  <si>
    <t xml:space="preserve">Strategic Housing </t>
  </si>
  <si>
    <t>Museum</t>
  </si>
  <si>
    <t>Revenues and Benefits</t>
  </si>
  <si>
    <t>Financial Management</t>
  </si>
  <si>
    <t>Legal and Democratic Services</t>
  </si>
  <si>
    <t>Bereavement Services</t>
  </si>
  <si>
    <t>Gross</t>
  </si>
  <si>
    <t>IT Equipment - Cables Accessories</t>
  </si>
  <si>
    <t>HOUSEHOLD APPLIANCE STORES</t>
  </si>
  <si>
    <t>Train Travel- Review</t>
  </si>
  <si>
    <t>Credit Amount</t>
  </si>
  <si>
    <t>IT Equipment- Mobile Router</t>
  </si>
  <si>
    <t>TELECOMMUNICATION SERV.INCLUD. LOCAL/L.DIST. CALLS CR CARDCALLS</t>
  </si>
  <si>
    <t>HOLIDAY INNS</t>
  </si>
  <si>
    <t>IT Equipment - Dongle for sound recording</t>
  </si>
  <si>
    <t>INDUSTRIAL SUPPLIES NOT ELSEWHERE CLASSI</t>
  </si>
  <si>
    <t>Blow Lamp</t>
  </si>
  <si>
    <t>LUMBER AND BUILDING MATERIALS STORES</t>
  </si>
  <si>
    <t>GPS Tracker</t>
  </si>
  <si>
    <t>Toilet Seats</t>
  </si>
  <si>
    <t>COMMERCIAL EQUIPMENT  NOT ELSEWHERE CLASSIFIED</t>
  </si>
  <si>
    <t>Furniture</t>
  </si>
  <si>
    <t>Accommodation</t>
  </si>
  <si>
    <t>Training</t>
  </si>
  <si>
    <t>COMBINATION CATALOG AND RETAIL MERCHANT</t>
  </si>
  <si>
    <t>First Aid Equipment</t>
  </si>
  <si>
    <t>Books</t>
  </si>
  <si>
    <t>Whiteboard Planning</t>
  </si>
  <si>
    <t>Printer Craft Paper</t>
  </si>
  <si>
    <t>Planning - Desk</t>
  </si>
  <si>
    <t>Legal- A4 Files</t>
  </si>
  <si>
    <t>Wall Planner</t>
  </si>
  <si>
    <t xml:space="preserve">Wireless Presenter </t>
  </si>
  <si>
    <t>Magnetic Whiteboard</t>
  </si>
  <si>
    <t>Panel Carry Bag</t>
  </si>
  <si>
    <t>Van liners</t>
  </si>
  <si>
    <t>AUTOMOTIVE PARTS  ACCESSORIES STORES</t>
  </si>
  <si>
    <t>PREMIER INN</t>
  </si>
  <si>
    <t>Liability Orders for court</t>
  </si>
  <si>
    <t>EBUYER (UK)</t>
  </si>
  <si>
    <t>IT equipment - Hub and Cable</t>
  </si>
  <si>
    <t>it equipment- Gel mouse, usb cables</t>
  </si>
  <si>
    <t>Lannotate 4 -Tablet Trial</t>
  </si>
  <si>
    <t>RECORD SHOPS</t>
  </si>
  <si>
    <t>Office Furniture - Order cancelled, Awaiting Refund</t>
  </si>
  <si>
    <t>MISCELLANEOUS HOUSE FURNISHING SPECIALITY STORES</t>
  </si>
  <si>
    <t>Registration -2017 Tri race, Skipton</t>
  </si>
  <si>
    <t>Registration fees- AAT</t>
  </si>
  <si>
    <t>ACCOUNTING  AUDITING AND BOOKKEEPING SERVICES</t>
  </si>
  <si>
    <t>100 x Peaked Perforated Caps</t>
  </si>
  <si>
    <t>Refunded Toilet Seats</t>
  </si>
  <si>
    <t>Training Course</t>
  </si>
  <si>
    <t>Train travel</t>
  </si>
  <si>
    <t>Nutritional Book</t>
  </si>
  <si>
    <t>Online Training</t>
  </si>
  <si>
    <t>CONTINUITY/SUBSCRIPTION MERCHANTS</t>
  </si>
  <si>
    <t>Toners For Crem</t>
  </si>
  <si>
    <t>COMPUTER AND DATA PROCESSING SERVICES</t>
  </si>
  <si>
    <t>Flowers for resident</t>
  </si>
  <si>
    <t>FLORISTS</t>
  </si>
  <si>
    <t>Inserts</t>
  </si>
  <si>
    <t>Renewal Service</t>
  </si>
  <si>
    <t>COMPUTER NETWORK/INFORMATION SERVICES</t>
  </si>
  <si>
    <t>Repairs to Equipment</t>
  </si>
  <si>
    <t>AUTOMOTIVE REPAIR SHOPS (NON-DEALER)</t>
  </si>
  <si>
    <t>Cleaning Equipment</t>
  </si>
  <si>
    <t>Decorating supplies</t>
  </si>
  <si>
    <t>GLASS  PAINT  WALLPAPER STORES</t>
  </si>
  <si>
    <t>Industial supplies</t>
  </si>
  <si>
    <t>Membership (Refund due October)</t>
  </si>
  <si>
    <t>Stationery - PACE Notebooks and Wallets</t>
  </si>
  <si>
    <t>Stationery - Paper</t>
  </si>
  <si>
    <t>Stationery- Presentation folders</t>
  </si>
  <si>
    <t>Stationery - Clipboards</t>
  </si>
  <si>
    <t>Stationery - In/Out Trays</t>
  </si>
  <si>
    <t>Stationery- Files</t>
  </si>
  <si>
    <t>Stationery - Files</t>
  </si>
  <si>
    <t>Stationery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</si>
</sst>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2" fontId="0" fillId="2" borderId="1" xfId="0" applyNumberForma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abSelected="1" view="pageBreakPreview" zoomScale="60" zoomScaleNormal="100" workbookViewId="0">
      <selection activeCell="H1" sqref="A1:H1"/>
    </sheetView>
  </sheetViews>
  <sheetFormatPr defaultColWidth="29.85546875" defaultRowHeight="15" customHeight="1" x14ac:dyDescent="0.25"/>
  <cols>
    <col min="1" max="1" width="25.5703125" style="3" customWidth="1"/>
    <col min="2" max="2" width="25.7109375" style="3" customWidth="1"/>
    <col min="3" max="4" width="32.7109375" style="3" customWidth="1"/>
    <col min="5" max="5" width="42.42578125" style="3" customWidth="1"/>
    <col min="6" max="6" width="14.140625" style="3" customWidth="1"/>
    <col min="7" max="7" width="9.42578125" style="3" customWidth="1"/>
    <col min="8" max="8" width="14.28515625" style="3" customWidth="1"/>
    <col min="9" max="16384" width="29.85546875" style="1"/>
  </cols>
  <sheetData>
    <row r="1" spans="1:8" ht="30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6" t="s">
        <v>7</v>
      </c>
    </row>
    <row r="2" spans="1:8" x14ac:dyDescent="0.25">
      <c r="A2" s="4" t="s">
        <v>11</v>
      </c>
      <c r="B2" s="4" t="s">
        <v>9</v>
      </c>
      <c r="C2" s="4" t="str">
        <f>"Amazon EU"</f>
        <v>Amazon EU</v>
      </c>
      <c r="D2" s="4" t="s">
        <v>12</v>
      </c>
      <c r="E2" s="4" t="s">
        <v>13</v>
      </c>
      <c r="F2" s="4" t="str">
        <f>"2016-06-21"</f>
        <v>2016-06-21</v>
      </c>
      <c r="G2" s="4">
        <v>79.959999999999994</v>
      </c>
      <c r="H2" s="4"/>
    </row>
    <row r="3" spans="1:8" x14ac:dyDescent="0.25">
      <c r="A3" s="4" t="s">
        <v>11</v>
      </c>
      <c r="B3" s="4" t="s">
        <v>9</v>
      </c>
      <c r="C3" s="4" t="str">
        <f>"Amazon UK Marketplace"</f>
        <v>Amazon UK Marketplace</v>
      </c>
      <c r="D3" s="4" t="s">
        <v>14</v>
      </c>
      <c r="E3" s="4" t="s">
        <v>15</v>
      </c>
      <c r="F3" s="4" t="str">
        <f>"2016-06-22"</f>
        <v>2016-06-22</v>
      </c>
      <c r="G3" s="4">
        <v>8.61</v>
      </c>
      <c r="H3" s="4"/>
    </row>
    <row r="4" spans="1:8" x14ac:dyDescent="0.25">
      <c r="A4" s="4" t="s">
        <v>11</v>
      </c>
      <c r="B4" s="4" t="s">
        <v>9</v>
      </c>
      <c r="C4" s="4" t="str">
        <f>"Amazon UK Marketplace"</f>
        <v>Amazon UK Marketplace</v>
      </c>
      <c r="D4" s="4" t="s">
        <v>16</v>
      </c>
      <c r="E4" s="4" t="s">
        <v>15</v>
      </c>
      <c r="F4" s="4" t="str">
        <f>"2016-06-22"</f>
        <v>2016-06-22</v>
      </c>
      <c r="G4" s="4">
        <v>7.96</v>
      </c>
      <c r="H4" s="4"/>
    </row>
    <row r="5" spans="1:8" x14ac:dyDescent="0.25">
      <c r="A5" s="4" t="s">
        <v>11</v>
      </c>
      <c r="B5" s="4" t="s">
        <v>9</v>
      </c>
      <c r="C5" s="4" t="str">
        <f>"Amazon EU"</f>
        <v>Amazon EU</v>
      </c>
      <c r="D5" s="4" t="s">
        <v>17</v>
      </c>
      <c r="E5" s="4" t="s">
        <v>13</v>
      </c>
      <c r="F5" s="4" t="str">
        <f>"2016-06-23"</f>
        <v>2016-06-23</v>
      </c>
      <c r="G5" s="4">
        <v>12.29</v>
      </c>
      <c r="H5" s="4"/>
    </row>
    <row r="6" spans="1:8" x14ac:dyDescent="0.25">
      <c r="A6" s="4" t="s">
        <v>11</v>
      </c>
      <c r="B6" s="4" t="s">
        <v>9</v>
      </c>
      <c r="C6" s="4" t="str">
        <f>"Amazon UK Marketplace"</f>
        <v>Amazon UK Marketplace</v>
      </c>
      <c r="D6" s="4" t="s">
        <v>18</v>
      </c>
      <c r="E6" s="4" t="s">
        <v>15</v>
      </c>
      <c r="F6" s="4" t="str">
        <f>"2016-06-29"</f>
        <v>2016-06-29</v>
      </c>
      <c r="G6" s="4">
        <v>87.63</v>
      </c>
      <c r="H6" s="4" t="s">
        <v>78</v>
      </c>
    </row>
    <row r="7" spans="1:8" ht="30" x14ac:dyDescent="0.25">
      <c r="A7" s="4" t="s">
        <v>11</v>
      </c>
      <c r="B7" s="4" t="s">
        <v>9</v>
      </c>
      <c r="C7" s="4" t="str">
        <f>"Amazon EU"</f>
        <v>Amazon EU</v>
      </c>
      <c r="D7" s="4" t="s">
        <v>19</v>
      </c>
      <c r="E7" s="4" t="s">
        <v>13</v>
      </c>
      <c r="F7" s="4" t="str">
        <f>"2016-06-30"</f>
        <v>2016-06-30</v>
      </c>
      <c r="G7" s="4">
        <v>117.67</v>
      </c>
      <c r="H7" s="4"/>
    </row>
    <row r="8" spans="1:8" ht="30" x14ac:dyDescent="0.25">
      <c r="A8" s="4" t="s">
        <v>11</v>
      </c>
      <c r="B8" s="4" t="s">
        <v>9</v>
      </c>
      <c r="C8" s="4" t="str">
        <f>"Amazon UK Marketplace"</f>
        <v>Amazon UK Marketplace</v>
      </c>
      <c r="D8" s="4" t="s">
        <v>20</v>
      </c>
      <c r="E8" s="4" t="s">
        <v>15</v>
      </c>
      <c r="F8" s="4" t="str">
        <f>"2016-06-30"</f>
        <v>2016-06-30</v>
      </c>
      <c r="G8" s="4">
        <v>324.14</v>
      </c>
      <c r="H8" s="4" t="s">
        <v>78</v>
      </c>
    </row>
    <row r="9" spans="1:8" x14ac:dyDescent="0.25">
      <c r="A9" s="4" t="s">
        <v>11</v>
      </c>
      <c r="B9" s="4" t="s">
        <v>9</v>
      </c>
      <c r="C9" s="4" t="str">
        <f>"Amazon UK Marketplace"</f>
        <v>Amazon UK Marketplace</v>
      </c>
      <c r="D9" s="4" t="s">
        <v>21</v>
      </c>
      <c r="E9" s="4" t="s">
        <v>15</v>
      </c>
      <c r="F9" s="4" t="str">
        <f>"2016-06-30"</f>
        <v>2016-06-30</v>
      </c>
      <c r="G9" s="4">
        <v>193.81</v>
      </c>
      <c r="H9" s="4" t="s">
        <v>78</v>
      </c>
    </row>
    <row r="10" spans="1:8" ht="30" x14ac:dyDescent="0.25">
      <c r="A10" s="4" t="s">
        <v>11</v>
      </c>
      <c r="B10" s="4" t="s">
        <v>9</v>
      </c>
      <c r="C10" s="4" t="str">
        <f>"Amazon UK Marketplace"</f>
        <v>Amazon UK Marketplace</v>
      </c>
      <c r="D10" s="4" t="s">
        <v>22</v>
      </c>
      <c r="E10" s="4" t="s">
        <v>15</v>
      </c>
      <c r="F10" s="4" t="str">
        <f>"2016-07-05"</f>
        <v>2016-07-05</v>
      </c>
      <c r="G10" s="4">
        <v>197.94</v>
      </c>
      <c r="H10" s="4" t="s">
        <v>78</v>
      </c>
    </row>
    <row r="11" spans="1:8" ht="30" x14ac:dyDescent="0.25">
      <c r="A11" s="4" t="s">
        <v>11</v>
      </c>
      <c r="B11" s="4" t="s">
        <v>9</v>
      </c>
      <c r="C11" s="4" t="str">
        <f>"Amazon UK Marketplace"</f>
        <v>Amazon UK Marketplace</v>
      </c>
      <c r="D11" s="4" t="s">
        <v>23</v>
      </c>
      <c r="E11" s="4" t="s">
        <v>15</v>
      </c>
      <c r="F11" s="4" t="str">
        <f>"2016-07-19"</f>
        <v>2016-07-19</v>
      </c>
      <c r="G11" s="4">
        <v>62.49</v>
      </c>
      <c r="H11" s="4" t="s">
        <v>78</v>
      </c>
    </row>
    <row r="12" spans="1:8" ht="30" x14ac:dyDescent="0.25">
      <c r="A12" s="4" t="s">
        <v>11</v>
      </c>
      <c r="B12" s="2" t="s">
        <v>75</v>
      </c>
      <c r="C12" s="4" t="str">
        <f>"SYNERGY ASSET SERVICES"</f>
        <v>SYNERGY ASSET SERVICES</v>
      </c>
      <c r="D12" s="4" t="s">
        <v>24</v>
      </c>
      <c r="E12" s="4" t="s">
        <v>25</v>
      </c>
      <c r="F12" s="4" t="str">
        <f>"2016-07-18"</f>
        <v>2016-07-18</v>
      </c>
      <c r="G12" s="4">
        <v>111.58</v>
      </c>
      <c r="H12" s="4"/>
    </row>
    <row r="13" spans="1:8" x14ac:dyDescent="0.25">
      <c r="A13" s="4" t="s">
        <v>11</v>
      </c>
      <c r="B13" s="4" t="s">
        <v>72</v>
      </c>
      <c r="C13" s="4" t="str">
        <f>"TRAVELODGE"</f>
        <v>TRAVELODGE</v>
      </c>
      <c r="D13" s="4" t="s">
        <v>26</v>
      </c>
      <c r="E13" s="4" t="s">
        <v>27</v>
      </c>
      <c r="F13" s="4" t="str">
        <f>"2016-06-28"</f>
        <v>2016-06-28</v>
      </c>
      <c r="G13" s="4">
        <v>49.58</v>
      </c>
      <c r="H13" s="4"/>
    </row>
    <row r="14" spans="1:8" x14ac:dyDescent="0.25">
      <c r="A14" s="4" t="s">
        <v>11</v>
      </c>
      <c r="B14" s="4" t="s">
        <v>72</v>
      </c>
      <c r="C14" s="4" t="str">
        <f>"TRAVELODGE"</f>
        <v>TRAVELODGE</v>
      </c>
      <c r="D14" s="4" t="s">
        <v>26</v>
      </c>
      <c r="E14" s="4" t="s">
        <v>27</v>
      </c>
      <c r="F14" s="4" t="str">
        <f>"2016-06-29"</f>
        <v>2016-06-29</v>
      </c>
      <c r="G14" s="4">
        <v>62.92</v>
      </c>
      <c r="H14" s="4"/>
    </row>
    <row r="15" spans="1:8" x14ac:dyDescent="0.25">
      <c r="A15" s="4" t="s">
        <v>11</v>
      </c>
      <c r="B15" s="4" t="s">
        <v>72</v>
      </c>
      <c r="C15" s="4" t="str">
        <f>"ARGOS LTD"</f>
        <v>ARGOS LTD</v>
      </c>
      <c r="D15" s="4" t="s">
        <v>28</v>
      </c>
      <c r="E15" s="4" t="s">
        <v>29</v>
      </c>
      <c r="F15" s="4" t="str">
        <f>"2016-07-13"</f>
        <v>2016-07-13</v>
      </c>
      <c r="G15" s="4">
        <v>17.47</v>
      </c>
      <c r="H15" s="4"/>
    </row>
    <row r="16" spans="1:8" x14ac:dyDescent="0.25">
      <c r="A16" s="4" t="s">
        <v>11</v>
      </c>
      <c r="B16" s="4" t="s">
        <v>72</v>
      </c>
      <c r="C16" s="4" t="str">
        <f>"CURRYS ONLINE"</f>
        <v>CURRYS ONLINE</v>
      </c>
      <c r="D16" s="4" t="s">
        <v>30</v>
      </c>
      <c r="E16" s="4" t="s">
        <v>31</v>
      </c>
      <c r="F16" s="4" t="str">
        <f>"2016-07-15"</f>
        <v>2016-07-15</v>
      </c>
      <c r="G16" s="4">
        <v>349.97</v>
      </c>
      <c r="H16" s="4"/>
    </row>
    <row r="17" spans="1:8" x14ac:dyDescent="0.25">
      <c r="A17" s="4" t="s">
        <v>11</v>
      </c>
      <c r="B17" s="4" t="s">
        <v>72</v>
      </c>
      <c r="C17" s="4" t="str">
        <f>"B&amp;M RETAIL LTD"</f>
        <v>B&amp;M RETAIL LTD</v>
      </c>
      <c r="D17" s="4" t="s">
        <v>32</v>
      </c>
      <c r="E17" s="4" t="s">
        <v>29</v>
      </c>
      <c r="F17" s="4" t="str">
        <f>"2016-07-18"</f>
        <v>2016-07-18</v>
      </c>
      <c r="G17" s="4">
        <v>19.12</v>
      </c>
      <c r="H17" s="4"/>
    </row>
    <row r="18" spans="1:8" x14ac:dyDescent="0.25">
      <c r="A18" s="4" t="s">
        <v>11</v>
      </c>
      <c r="B18" s="4" t="s">
        <v>72</v>
      </c>
      <c r="C18" s="4" t="str">
        <f>"B&amp;M RETAIL LTD"</f>
        <v>B&amp;M RETAIL LTD</v>
      </c>
      <c r="D18" s="4" t="s">
        <v>28</v>
      </c>
      <c r="E18" s="4" t="s">
        <v>29</v>
      </c>
      <c r="F18" s="4" t="str">
        <f>"2016-07-18"</f>
        <v>2016-07-18</v>
      </c>
      <c r="G18" s="4">
        <v>9.1300000000000008</v>
      </c>
      <c r="H18" s="4"/>
    </row>
    <row r="19" spans="1:8" x14ac:dyDescent="0.25">
      <c r="A19" s="4" t="s">
        <v>11</v>
      </c>
      <c r="B19" s="4" t="s">
        <v>72</v>
      </c>
      <c r="C19" s="4" t="str">
        <f>"B&amp;M RETAIL LTD"</f>
        <v>B&amp;M RETAIL LTD</v>
      </c>
      <c r="D19" s="4" t="s">
        <v>28</v>
      </c>
      <c r="E19" s="4" t="s">
        <v>29</v>
      </c>
      <c r="F19" s="4" t="str">
        <f>"2016-07-19"</f>
        <v>2016-07-19</v>
      </c>
      <c r="G19" s="4">
        <v>7.97</v>
      </c>
      <c r="H19" s="4" t="s">
        <v>78</v>
      </c>
    </row>
    <row r="20" spans="1:8" x14ac:dyDescent="0.25">
      <c r="A20" s="4" t="s">
        <v>11</v>
      </c>
      <c r="B20" s="4" t="s">
        <v>72</v>
      </c>
      <c r="C20" s="4" t="str">
        <f>"B&amp;M RETAIL LTD"</f>
        <v>B&amp;M RETAIL LTD</v>
      </c>
      <c r="D20" s="4" t="s">
        <v>28</v>
      </c>
      <c r="E20" s="4" t="s">
        <v>29</v>
      </c>
      <c r="F20" s="4" t="str">
        <f>"2016-07-19"</f>
        <v>2016-07-19</v>
      </c>
      <c r="G20" s="4">
        <v>12.99</v>
      </c>
      <c r="H20" s="4" t="s">
        <v>78</v>
      </c>
    </row>
    <row r="21" spans="1:8" ht="30" x14ac:dyDescent="0.25">
      <c r="A21" s="4" t="s">
        <v>11</v>
      </c>
      <c r="B21" s="4" t="s">
        <v>68</v>
      </c>
      <c r="C21" s="4" t="str">
        <f>"SKR*one-training.org.u"</f>
        <v>SKR*one-training.org.u</v>
      </c>
      <c r="D21" s="4" t="s">
        <v>33</v>
      </c>
      <c r="E21" s="4" t="s">
        <v>34</v>
      </c>
      <c r="F21" s="4" t="str">
        <f>"2016-06-24"</f>
        <v>2016-06-24</v>
      </c>
      <c r="G21" s="4">
        <v>60</v>
      </c>
      <c r="H21" s="4"/>
    </row>
    <row r="22" spans="1:8" ht="37.5" customHeight="1" x14ac:dyDescent="0.25">
      <c r="A22" s="4" t="s">
        <v>11</v>
      </c>
      <c r="B22" s="4" t="s">
        <v>68</v>
      </c>
      <c r="C22" s="4" t="str">
        <f>"EWR SKIPS LTD"</f>
        <v>EWR SKIPS LTD</v>
      </c>
      <c r="D22" s="4" t="s">
        <v>35</v>
      </c>
      <c r="E22" s="4" t="s">
        <v>36</v>
      </c>
      <c r="F22" s="4" t="str">
        <f>"2016-06-28"</f>
        <v>2016-06-28</v>
      </c>
      <c r="G22" s="4">
        <v>185</v>
      </c>
      <c r="H22" s="4"/>
    </row>
    <row r="23" spans="1:8" ht="30" x14ac:dyDescent="0.25">
      <c r="A23" s="4" t="s">
        <v>11</v>
      </c>
      <c r="B23" s="4" t="s">
        <v>68</v>
      </c>
      <c r="C23" s="4" t="str">
        <f>"RLSS UK LTD"</f>
        <v>RLSS UK LTD</v>
      </c>
      <c r="D23" s="4" t="s">
        <v>37</v>
      </c>
      <c r="E23" s="4" t="s">
        <v>38</v>
      </c>
      <c r="F23" s="4" t="str">
        <f>"2016-07-06"</f>
        <v>2016-07-06</v>
      </c>
      <c r="G23" s="4">
        <v>42</v>
      </c>
      <c r="H23" s="4"/>
    </row>
    <row r="24" spans="1:8" ht="37.5" customHeight="1" x14ac:dyDescent="0.25">
      <c r="A24" s="4" t="s">
        <v>11</v>
      </c>
      <c r="B24" s="4" t="s">
        <v>68</v>
      </c>
      <c r="C24" s="4" t="str">
        <f>"PROSPEC LTD"</f>
        <v>PROSPEC LTD</v>
      </c>
      <c r="D24" s="4" t="s">
        <v>39</v>
      </c>
      <c r="E24" s="4" t="s">
        <v>40</v>
      </c>
      <c r="F24" s="4" t="str">
        <f>"2016-07-07"</f>
        <v>2016-07-07</v>
      </c>
      <c r="G24" s="4">
        <v>103</v>
      </c>
      <c r="H24" s="4"/>
    </row>
    <row r="25" spans="1:8" ht="30" x14ac:dyDescent="0.25">
      <c r="A25" s="4" t="s">
        <v>11</v>
      </c>
      <c r="B25" s="4" t="s">
        <v>67</v>
      </c>
      <c r="C25" s="4" t="str">
        <f>"WWW.STAPLES.CO.UK"</f>
        <v>WWW.STAPLES.CO.UK</v>
      </c>
      <c r="D25" s="4" t="s">
        <v>41</v>
      </c>
      <c r="E25" s="4" t="s">
        <v>42</v>
      </c>
      <c r="F25" s="4" t="str">
        <f>"2016-07-11"</f>
        <v>2016-07-11</v>
      </c>
      <c r="G25" s="4">
        <v>27.88</v>
      </c>
      <c r="H25" s="4"/>
    </row>
    <row r="26" spans="1:8" x14ac:dyDescent="0.25">
      <c r="A26" s="4" t="s">
        <v>11</v>
      </c>
      <c r="B26" s="2" t="s">
        <v>69</v>
      </c>
      <c r="C26" s="4" t="str">
        <f>"VIRGINTRAINSEC 6536"</f>
        <v>VIRGINTRAINSEC 6536</v>
      </c>
      <c r="D26" s="4" t="s">
        <v>43</v>
      </c>
      <c r="E26" s="4" t="s">
        <v>44</v>
      </c>
      <c r="F26" s="4" t="str">
        <f>"2016-06-21"</f>
        <v>2016-06-21</v>
      </c>
      <c r="G26" s="4">
        <v>23.55</v>
      </c>
      <c r="H26" s="4"/>
    </row>
    <row r="27" spans="1:8" x14ac:dyDescent="0.25">
      <c r="A27" s="4" t="s">
        <v>11</v>
      </c>
      <c r="B27" s="4" t="s">
        <v>69</v>
      </c>
      <c r="C27" s="4" t="str">
        <f>"VIRGINTRAINSEC SERVCS"</f>
        <v>VIRGINTRAINSEC SERVCS</v>
      </c>
      <c r="D27" s="4" t="s">
        <v>43</v>
      </c>
      <c r="E27" s="4" t="s">
        <v>44</v>
      </c>
      <c r="F27" s="4" t="str">
        <f>"2016-07-01"</f>
        <v>2016-07-01</v>
      </c>
      <c r="G27" s="4">
        <v>67.3</v>
      </c>
      <c r="H27" s="4"/>
    </row>
    <row r="28" spans="1:8" x14ac:dyDescent="0.25">
      <c r="A28" s="4" t="s">
        <v>11</v>
      </c>
      <c r="B28" s="4" t="s">
        <v>69</v>
      </c>
      <c r="C28" s="4" t="str">
        <f>"SKIPTON STN TO"</f>
        <v>SKIPTON STN TO</v>
      </c>
      <c r="D28" s="4" t="s">
        <v>43</v>
      </c>
      <c r="E28" s="4" t="s">
        <v>44</v>
      </c>
      <c r="F28" s="4" t="str">
        <f>"2016-07-13"</f>
        <v>2016-07-13</v>
      </c>
      <c r="G28" s="4">
        <v>13.95</v>
      </c>
      <c r="H28" s="4"/>
    </row>
    <row r="29" spans="1:8" x14ac:dyDescent="0.25">
      <c r="A29" s="4" t="s">
        <v>11</v>
      </c>
      <c r="B29" s="4" t="s">
        <v>69</v>
      </c>
      <c r="C29" s="4" t="str">
        <f>"SKIPTON STN TO"</f>
        <v>SKIPTON STN TO</v>
      </c>
      <c r="D29" s="4" t="s">
        <v>43</v>
      </c>
      <c r="E29" s="4" t="s">
        <v>44</v>
      </c>
      <c r="F29" s="4" t="str">
        <f>"2016-07-15"</f>
        <v>2016-07-15</v>
      </c>
      <c r="G29" s="4">
        <v>7.2</v>
      </c>
      <c r="H29" s="4"/>
    </row>
    <row r="30" spans="1:8" ht="30" x14ac:dyDescent="0.25">
      <c r="A30" s="4" t="s">
        <v>11</v>
      </c>
      <c r="B30" s="2" t="s">
        <v>70</v>
      </c>
      <c r="C30" s="4" t="str">
        <f>"SKIPTON STN TO"</f>
        <v>SKIPTON STN TO</v>
      </c>
      <c r="D30" s="4" t="s">
        <v>43</v>
      </c>
      <c r="E30" s="4" t="s">
        <v>44</v>
      </c>
      <c r="F30" s="4" t="str">
        <f>"2016-07-11"</f>
        <v>2016-07-11</v>
      </c>
      <c r="G30" s="4">
        <v>58.4</v>
      </c>
      <c r="H30" s="4"/>
    </row>
    <row r="31" spans="1:8" ht="30" x14ac:dyDescent="0.25">
      <c r="A31" s="4" t="s">
        <v>11</v>
      </c>
      <c r="B31" s="2" t="s">
        <v>70</v>
      </c>
      <c r="C31" s="4" t="str">
        <f>"BINGLEY STN TO"</f>
        <v>BINGLEY STN TO</v>
      </c>
      <c r="D31" s="4" t="s">
        <v>45</v>
      </c>
      <c r="E31" s="4" t="s">
        <v>44</v>
      </c>
      <c r="F31" s="4" t="str">
        <f>"2016-07-12"</f>
        <v>2016-07-12</v>
      </c>
      <c r="G31" s="4">
        <v>6.6</v>
      </c>
      <c r="H31" s="4"/>
    </row>
    <row r="32" spans="1:8" ht="30" x14ac:dyDescent="0.25">
      <c r="A32" s="4" t="s">
        <v>11</v>
      </c>
      <c r="B32" s="2" t="s">
        <v>70</v>
      </c>
      <c r="C32" s="4" t="str">
        <f>"NORTHERN RAIL LTD-"</f>
        <v>NORTHERN RAIL LTD-</v>
      </c>
      <c r="D32" s="4" t="s">
        <v>43</v>
      </c>
      <c r="E32" s="4" t="s">
        <v>44</v>
      </c>
      <c r="F32" s="4" t="str">
        <f>"2016-07-15"</f>
        <v>2016-07-15</v>
      </c>
      <c r="G32" s="4">
        <v>6.6</v>
      </c>
      <c r="H32" s="4"/>
    </row>
    <row r="33" spans="1:8" ht="30" x14ac:dyDescent="0.25">
      <c r="A33" s="4" t="s">
        <v>11</v>
      </c>
      <c r="B33" s="2" t="s">
        <v>70</v>
      </c>
      <c r="C33" s="4" t="str">
        <f>"CIEH"</f>
        <v>CIEH</v>
      </c>
      <c r="D33" s="4" t="s">
        <v>46</v>
      </c>
      <c r="E33" s="4" t="s">
        <v>47</v>
      </c>
      <c r="F33" s="4" t="str">
        <f>"2016-07-18"</f>
        <v>2016-07-18</v>
      </c>
      <c r="G33" s="4">
        <v>189</v>
      </c>
      <c r="H33" s="4"/>
    </row>
    <row r="34" spans="1:8" ht="30" x14ac:dyDescent="0.25">
      <c r="A34" s="4" t="s">
        <v>11</v>
      </c>
      <c r="B34" s="2" t="s">
        <v>70</v>
      </c>
      <c r="C34" s="4" t="str">
        <f>"SKIPTON STN TO"</f>
        <v>SKIPTON STN TO</v>
      </c>
      <c r="D34" s="4" t="s">
        <v>43</v>
      </c>
      <c r="E34" s="4" t="s">
        <v>44</v>
      </c>
      <c r="F34" s="4" t="str">
        <f>"2016-07-18"</f>
        <v>2016-07-18</v>
      </c>
      <c r="G34" s="4">
        <v>63.1</v>
      </c>
      <c r="H34" s="4"/>
    </row>
    <row r="35" spans="1:8" ht="30" x14ac:dyDescent="0.25">
      <c r="A35" s="4" t="s">
        <v>11</v>
      </c>
      <c r="B35" s="2" t="s">
        <v>71</v>
      </c>
      <c r="C35" s="4" t="str">
        <f>"THE POST OFFICE"</f>
        <v>THE POST OFFICE</v>
      </c>
      <c r="D35" s="4" t="s">
        <v>48</v>
      </c>
      <c r="E35" s="4" t="s">
        <v>49</v>
      </c>
      <c r="F35" s="4" t="str">
        <f>"2016-06-23"</f>
        <v>2016-06-23</v>
      </c>
      <c r="G35" s="4">
        <v>452.5</v>
      </c>
      <c r="H35" s="4"/>
    </row>
    <row r="36" spans="1:8" ht="30" x14ac:dyDescent="0.25">
      <c r="A36" s="4" t="s">
        <v>11</v>
      </c>
      <c r="B36" s="2" t="s">
        <v>71</v>
      </c>
      <c r="C36" s="4" t="str">
        <f>"DVLA VEHICLE TAX"</f>
        <v>DVLA VEHICLE TAX</v>
      </c>
      <c r="D36" s="4" t="s">
        <v>48</v>
      </c>
      <c r="E36" s="4" t="s">
        <v>50</v>
      </c>
      <c r="F36" s="4" t="str">
        <f>"2016-07-06"</f>
        <v>2016-07-06</v>
      </c>
      <c r="G36" s="4">
        <v>232.5</v>
      </c>
      <c r="H36" s="4"/>
    </row>
    <row r="37" spans="1:8" ht="30" x14ac:dyDescent="0.25">
      <c r="A37" s="4" t="s">
        <v>11</v>
      </c>
      <c r="B37" s="2" t="s">
        <v>71</v>
      </c>
      <c r="C37" s="4" t="str">
        <f>"DVLA VEHICLE TAX"</f>
        <v>DVLA VEHICLE TAX</v>
      </c>
      <c r="D37" s="4" t="s">
        <v>48</v>
      </c>
      <c r="E37" s="4" t="s">
        <v>50</v>
      </c>
      <c r="F37" s="4" t="str">
        <f>"2016-07-06"</f>
        <v>2016-07-06</v>
      </c>
      <c r="G37" s="4">
        <v>232.5</v>
      </c>
      <c r="H37" s="4"/>
    </row>
    <row r="38" spans="1:8" ht="30" x14ac:dyDescent="0.25">
      <c r="A38" s="4" t="s">
        <v>11</v>
      </c>
      <c r="B38" s="2" t="s">
        <v>71</v>
      </c>
      <c r="C38" s="4" t="str">
        <f>"DVLA VEHICLE TAX"</f>
        <v>DVLA VEHICLE TAX</v>
      </c>
      <c r="D38" s="4" t="s">
        <v>48</v>
      </c>
      <c r="E38" s="4" t="s">
        <v>50</v>
      </c>
      <c r="F38" s="4" t="str">
        <f>"2016-07-06"</f>
        <v>2016-07-06</v>
      </c>
      <c r="G38" s="4">
        <v>167.5</v>
      </c>
      <c r="H38" s="4"/>
    </row>
    <row r="39" spans="1:8" ht="30" x14ac:dyDescent="0.25">
      <c r="A39" s="4" t="s">
        <v>11</v>
      </c>
      <c r="B39" s="2" t="s">
        <v>71</v>
      </c>
      <c r="C39" s="4" t="str">
        <f>"JOHN DAVIDSON PIPE"</f>
        <v>JOHN DAVIDSON PIPE</v>
      </c>
      <c r="D39" s="4" t="s">
        <v>51</v>
      </c>
      <c r="E39" s="4" t="s">
        <v>52</v>
      </c>
      <c r="F39" s="4" t="str">
        <f>"2016-07-13"</f>
        <v>2016-07-13</v>
      </c>
      <c r="G39" s="4">
        <v>1010</v>
      </c>
      <c r="H39" s="4"/>
    </row>
    <row r="40" spans="1:8" x14ac:dyDescent="0.25">
      <c r="A40" s="4" t="s">
        <v>11</v>
      </c>
      <c r="B40" s="2" t="s">
        <v>75</v>
      </c>
      <c r="C40" s="4" t="str">
        <f>"GETMAPPING PLC"</f>
        <v>GETMAPPING PLC</v>
      </c>
      <c r="D40" s="4" t="s">
        <v>53</v>
      </c>
      <c r="E40" s="4" t="s">
        <v>10</v>
      </c>
      <c r="F40" s="4" t="str">
        <f>"2016-06-24"</f>
        <v>2016-06-24</v>
      </c>
      <c r="G40" s="4">
        <v>186</v>
      </c>
      <c r="H40" s="4" t="s">
        <v>78</v>
      </c>
    </row>
    <row r="41" spans="1:8" x14ac:dyDescent="0.25">
      <c r="A41" s="4" t="s">
        <v>11</v>
      </c>
      <c r="B41" s="2" t="s">
        <v>72</v>
      </c>
      <c r="C41" s="4" t="str">
        <f>"NORTHERN RAIL LTD-"</f>
        <v>NORTHERN RAIL LTD-</v>
      </c>
      <c r="D41" s="4" t="s">
        <v>43</v>
      </c>
      <c r="E41" s="4" t="s">
        <v>44</v>
      </c>
      <c r="F41" s="4" t="str">
        <f>"2016-07-05"</f>
        <v>2016-07-05</v>
      </c>
      <c r="G41" s="4">
        <v>17.7</v>
      </c>
      <c r="H41" s="4"/>
    </row>
    <row r="42" spans="1:8" ht="30" x14ac:dyDescent="0.25">
      <c r="A42" s="4" t="s">
        <v>11</v>
      </c>
      <c r="B42" s="2" t="s">
        <v>76</v>
      </c>
      <c r="C42" s="4" t="str">
        <f>"WM MORRISON 056"</f>
        <v>WM MORRISON 056</v>
      </c>
      <c r="D42" s="4" t="s">
        <v>54</v>
      </c>
      <c r="E42" s="4" t="s">
        <v>55</v>
      </c>
      <c r="F42" s="4" t="str">
        <f>"2016-06-22"</f>
        <v>2016-06-22</v>
      </c>
      <c r="G42" s="4">
        <v>27.23</v>
      </c>
      <c r="H42" s="4"/>
    </row>
    <row r="43" spans="1:8" ht="30" x14ac:dyDescent="0.25">
      <c r="A43" s="4" t="s">
        <v>11</v>
      </c>
      <c r="B43" s="2" t="s">
        <v>76</v>
      </c>
      <c r="C43" s="4" t="str">
        <f>"PizzaExpress Resta"</f>
        <v>PizzaExpress Resta</v>
      </c>
      <c r="D43" s="4" t="s">
        <v>56</v>
      </c>
      <c r="E43" s="4" t="s">
        <v>57</v>
      </c>
      <c r="F43" s="4" t="str">
        <f>"2016-06-23"</f>
        <v>2016-06-23</v>
      </c>
      <c r="G43" s="4">
        <v>47.2</v>
      </c>
      <c r="H43" s="4"/>
    </row>
    <row r="44" spans="1:8" x14ac:dyDescent="0.25">
      <c r="A44" s="4" t="s">
        <v>11</v>
      </c>
      <c r="B44" s="2" t="s">
        <v>73</v>
      </c>
      <c r="C44" s="4" t="str">
        <f>"SUMUP *THE FRAME SHOP"</f>
        <v>SUMUP *THE FRAME SHOP</v>
      </c>
      <c r="D44" s="4" t="s">
        <v>58</v>
      </c>
      <c r="E44" s="4" t="s">
        <v>10</v>
      </c>
      <c r="F44" s="4" t="str">
        <f>"2016-06-24"</f>
        <v>2016-06-24</v>
      </c>
      <c r="G44" s="4">
        <v>50</v>
      </c>
      <c r="H44" s="4"/>
    </row>
    <row r="45" spans="1:8" ht="30" x14ac:dyDescent="0.25">
      <c r="A45" s="4" t="s">
        <v>11</v>
      </c>
      <c r="B45" s="2" t="s">
        <v>73</v>
      </c>
      <c r="C45" s="4" t="str">
        <f>"WP-UNIVERSITY OF S"</f>
        <v>WP-UNIVERSITY OF S</v>
      </c>
      <c r="D45" s="4" t="s">
        <v>59</v>
      </c>
      <c r="E45" s="4" t="s">
        <v>60</v>
      </c>
      <c r="F45" s="4" t="str">
        <f>"2016-07-07"</f>
        <v>2016-07-07</v>
      </c>
      <c r="G45" s="4">
        <v>124.5</v>
      </c>
      <c r="H45" s="4"/>
    </row>
    <row r="46" spans="1:8" x14ac:dyDescent="0.25">
      <c r="A46" s="4" t="s">
        <v>11</v>
      </c>
      <c r="B46" s="2" t="s">
        <v>73</v>
      </c>
      <c r="C46" s="4" t="str">
        <f>"MARKS&amp;SPENCER PLC SF"</f>
        <v>MARKS&amp;SPENCER PLC SF</v>
      </c>
      <c r="D46" s="4" t="s">
        <v>61</v>
      </c>
      <c r="E46" s="4" t="s">
        <v>55</v>
      </c>
      <c r="F46" s="4" t="str">
        <f>"2016-07-13"</f>
        <v>2016-07-13</v>
      </c>
      <c r="G46" s="4">
        <v>13.12</v>
      </c>
      <c r="H46" s="4"/>
    </row>
    <row r="47" spans="1:8" ht="30" x14ac:dyDescent="0.25">
      <c r="A47" s="4" t="s">
        <v>11</v>
      </c>
      <c r="B47" s="2" t="s">
        <v>73</v>
      </c>
      <c r="C47" s="4" t="str">
        <f>"LATITUDE 56 LTD"</f>
        <v>LATITUDE 56 LTD</v>
      </c>
      <c r="D47" s="4" t="s">
        <v>62</v>
      </c>
      <c r="E47" s="4" t="s">
        <v>63</v>
      </c>
      <c r="F47" s="4" t="str">
        <f>"2016-07-15"</f>
        <v>2016-07-15</v>
      </c>
      <c r="G47" s="4">
        <v>357.6</v>
      </c>
      <c r="H47" s="4"/>
    </row>
    <row r="48" spans="1:8" ht="30" x14ac:dyDescent="0.25">
      <c r="A48" s="4" t="s">
        <v>11</v>
      </c>
      <c r="B48" s="2" t="s">
        <v>74</v>
      </c>
      <c r="C48" s="4" t="str">
        <f>"HMCOURTS-SERVICE.G"</f>
        <v>HMCOURTS-SERVICE.G</v>
      </c>
      <c r="D48" s="4" t="s">
        <v>64</v>
      </c>
      <c r="E48" s="4" t="s">
        <v>65</v>
      </c>
      <c r="F48" s="4" t="str">
        <f>"2016-06-28"</f>
        <v>2016-06-28</v>
      </c>
      <c r="G48" s="4">
        <v>513</v>
      </c>
      <c r="H48" s="4"/>
    </row>
    <row r="49" spans="1:8" x14ac:dyDescent="0.25">
      <c r="A49" s="4" t="s">
        <v>8</v>
      </c>
      <c r="B49" s="4" t="s">
        <v>9</v>
      </c>
      <c r="C49" s="4" t="str">
        <f>"EBUYER (UK) LTD"</f>
        <v>EBUYER (UK) LTD</v>
      </c>
      <c r="D49" s="4" t="s">
        <v>79</v>
      </c>
      <c r="E49" s="4" t="s">
        <v>80</v>
      </c>
      <c r="F49" s="4" t="str">
        <f>"2016-08-03"</f>
        <v>2016-08-03</v>
      </c>
      <c r="G49" s="4">
        <v>114.15</v>
      </c>
      <c r="H49" s="4"/>
    </row>
    <row r="50" spans="1:8" x14ac:dyDescent="0.25">
      <c r="A50" s="4" t="s">
        <v>8</v>
      </c>
      <c r="B50" s="4" t="s">
        <v>9</v>
      </c>
      <c r="C50" s="4" t="str">
        <f>"FTPE WEBTIS 1"</f>
        <v>FTPE WEBTIS 1</v>
      </c>
      <c r="D50" s="4" t="s">
        <v>81</v>
      </c>
      <c r="E50" s="4" t="s">
        <v>44</v>
      </c>
      <c r="F50" s="4" t="str">
        <f>"2016-08-08"</f>
        <v>2016-08-08</v>
      </c>
      <c r="G50" s="4">
        <v>39.65</v>
      </c>
      <c r="H50" s="4"/>
    </row>
    <row r="51" spans="1:8" x14ac:dyDescent="0.25">
      <c r="A51" s="4" t="s">
        <v>8</v>
      </c>
      <c r="B51" s="4" t="s">
        <v>9</v>
      </c>
      <c r="C51" s="4" t="str">
        <f>"EBUYER (UK) LTD"</f>
        <v>EBUYER (UK) LTD</v>
      </c>
      <c r="D51" s="4" t="s">
        <v>82</v>
      </c>
      <c r="E51" s="4" t="s">
        <v>80</v>
      </c>
      <c r="F51" s="4" t="str">
        <f>"2016-08-11"</f>
        <v>2016-08-11</v>
      </c>
      <c r="G51" s="4">
        <v>-68.91</v>
      </c>
      <c r="H51" s="4"/>
    </row>
    <row r="52" spans="1:8" ht="30" x14ac:dyDescent="0.25">
      <c r="A52" s="4" t="s">
        <v>8</v>
      </c>
      <c r="B52" s="4" t="s">
        <v>9</v>
      </c>
      <c r="C52" s="4" t="str">
        <f>"EE &amp; T-MOBILE"</f>
        <v>EE &amp; T-MOBILE</v>
      </c>
      <c r="D52" s="4" t="s">
        <v>83</v>
      </c>
      <c r="E52" s="4" t="s">
        <v>84</v>
      </c>
      <c r="F52" s="4" t="str">
        <f>"2016-08-18"</f>
        <v>2016-08-18</v>
      </c>
      <c r="G52" s="4">
        <v>52.74</v>
      </c>
      <c r="H52" s="4"/>
    </row>
    <row r="53" spans="1:8" x14ac:dyDescent="0.25">
      <c r="A53" s="4" t="s">
        <v>8</v>
      </c>
      <c r="B53" s="2" t="s">
        <v>66</v>
      </c>
      <c r="C53" s="4" t="str">
        <f>"HOLIDAY INNS"</f>
        <v>HOLIDAY INNS</v>
      </c>
      <c r="D53" s="4" t="s">
        <v>26</v>
      </c>
      <c r="E53" s="4" t="s">
        <v>85</v>
      </c>
      <c r="F53" s="4" t="str">
        <f>"2016-07-27"</f>
        <v>2016-07-27</v>
      </c>
      <c r="G53" s="4">
        <v>228</v>
      </c>
      <c r="H53" s="4"/>
    </row>
    <row r="54" spans="1:8" ht="30" x14ac:dyDescent="0.25">
      <c r="A54" s="4" t="s">
        <v>8</v>
      </c>
      <c r="B54" s="2" t="s">
        <v>66</v>
      </c>
      <c r="C54" s="4" t="str">
        <f>"CAMPBELL ASSOCIATE"</f>
        <v>CAMPBELL ASSOCIATE</v>
      </c>
      <c r="D54" s="4" t="s">
        <v>86</v>
      </c>
      <c r="E54" s="4" t="s">
        <v>87</v>
      </c>
      <c r="F54" s="4" t="str">
        <f>"2016-08-08"</f>
        <v>2016-08-08</v>
      </c>
      <c r="G54" s="4">
        <v>134.55000000000001</v>
      </c>
      <c r="H54" s="4"/>
    </row>
    <row r="55" spans="1:8" ht="30" x14ac:dyDescent="0.25">
      <c r="A55" s="4" t="s">
        <v>8</v>
      </c>
      <c r="B55" s="2" t="s">
        <v>66</v>
      </c>
      <c r="C55" s="4" t="str">
        <f>"FOOD SAFETY DIRECT LTD"</f>
        <v>FOOD SAFETY DIRECT LTD</v>
      </c>
      <c r="D55" s="4" t="s">
        <v>142</v>
      </c>
      <c r="E55" s="4" t="s">
        <v>10</v>
      </c>
      <c r="F55" s="4" t="str">
        <f>"2016-08-16"</f>
        <v>2016-08-16</v>
      </c>
      <c r="G55" s="4">
        <v>74.95</v>
      </c>
      <c r="H55" s="4"/>
    </row>
    <row r="56" spans="1:8" x14ac:dyDescent="0.25">
      <c r="A56" s="4" t="s">
        <v>8</v>
      </c>
      <c r="B56" s="2" t="s">
        <v>66</v>
      </c>
      <c r="C56" s="4" t="str">
        <f>"MERRITT &amp; FRYERS LTD"</f>
        <v>MERRITT &amp; FRYERS LTD</v>
      </c>
      <c r="D56" s="4" t="s">
        <v>88</v>
      </c>
      <c r="E56" s="4" t="s">
        <v>89</v>
      </c>
      <c r="F56" s="4" t="str">
        <f>"2016-08-17"</f>
        <v>2016-08-17</v>
      </c>
      <c r="G56" s="4">
        <v>18.66</v>
      </c>
      <c r="H56" s="4"/>
    </row>
    <row r="57" spans="1:8" x14ac:dyDescent="0.25">
      <c r="A57" s="4" t="s">
        <v>8</v>
      </c>
      <c r="B57" s="2" t="s">
        <v>66</v>
      </c>
      <c r="C57" s="4" t="str">
        <f>"Garmin 7593493"</f>
        <v>Garmin 7593493</v>
      </c>
      <c r="D57" s="4" t="s">
        <v>90</v>
      </c>
      <c r="E57" s="4" t="s">
        <v>10</v>
      </c>
      <c r="F57" s="4" t="str">
        <f>"2016-08-18"</f>
        <v>2016-08-18</v>
      </c>
      <c r="G57" s="4">
        <v>83.33</v>
      </c>
      <c r="H57" s="4"/>
    </row>
    <row r="58" spans="1:8" ht="30" x14ac:dyDescent="0.25">
      <c r="A58" s="4" t="s">
        <v>8</v>
      </c>
      <c r="B58" s="2" t="s">
        <v>75</v>
      </c>
      <c r="C58" s="4" t="str">
        <f>"SAVILLE STAINLESS LIMI"</f>
        <v>SAVILLE STAINLESS LIMI</v>
      </c>
      <c r="D58" s="4" t="s">
        <v>91</v>
      </c>
      <c r="E58" s="4" t="s">
        <v>92</v>
      </c>
      <c r="F58" s="4" t="str">
        <f>"2016-07-22"</f>
        <v>2016-07-22</v>
      </c>
      <c r="G58" s="4">
        <v>46</v>
      </c>
      <c r="H58" s="4"/>
    </row>
    <row r="59" spans="1:8" ht="30" x14ac:dyDescent="0.25">
      <c r="A59" s="4" t="s">
        <v>8</v>
      </c>
      <c r="B59" s="2" t="s">
        <v>75</v>
      </c>
      <c r="C59" s="4" t="str">
        <f>"SAVILLE STAINLESS LIMI"</f>
        <v>SAVILLE STAINLESS LIMI</v>
      </c>
      <c r="D59" s="4" t="s">
        <v>91</v>
      </c>
      <c r="E59" s="4" t="s">
        <v>92</v>
      </c>
      <c r="F59" s="4" t="str">
        <f>"2016-08-04"</f>
        <v>2016-08-04</v>
      </c>
      <c r="G59" s="4">
        <v>360</v>
      </c>
      <c r="H59" s="4"/>
    </row>
    <row r="60" spans="1:8" x14ac:dyDescent="0.25">
      <c r="A60" s="4" t="s">
        <v>8</v>
      </c>
      <c r="B60" s="2" t="s">
        <v>72</v>
      </c>
      <c r="C60" s="4" t="str">
        <f>"ARGOS RETAIL GROUP"</f>
        <v>ARGOS RETAIL GROUP</v>
      </c>
      <c r="D60" s="4" t="s">
        <v>93</v>
      </c>
      <c r="E60" s="4" t="s">
        <v>29</v>
      </c>
      <c r="F60" s="4" t="str">
        <f>"2016-07-22"</f>
        <v>2016-07-22</v>
      </c>
      <c r="G60" s="4">
        <v>49.99</v>
      </c>
      <c r="H60" s="4"/>
    </row>
    <row r="61" spans="1:8" x14ac:dyDescent="0.25">
      <c r="A61" s="4" t="s">
        <v>8</v>
      </c>
      <c r="B61" s="2" t="s">
        <v>72</v>
      </c>
      <c r="C61" s="4" t="str">
        <f>"CURRYS ONLINE"</f>
        <v>CURRYS ONLINE</v>
      </c>
      <c r="D61" s="4" t="s">
        <v>82</v>
      </c>
      <c r="E61" s="4" t="s">
        <v>31</v>
      </c>
      <c r="F61" s="4" t="str">
        <f>"2016-07-15"</f>
        <v>2016-07-15</v>
      </c>
      <c r="G61" s="4">
        <v>-39.99</v>
      </c>
      <c r="H61" s="4"/>
    </row>
    <row r="62" spans="1:8" x14ac:dyDescent="0.25">
      <c r="A62" s="4" t="s">
        <v>8</v>
      </c>
      <c r="B62" s="2" t="s">
        <v>72</v>
      </c>
      <c r="C62" s="4" t="str">
        <f>"TRAVELODGE"</f>
        <v>TRAVELODGE</v>
      </c>
      <c r="D62" s="4" t="s">
        <v>94</v>
      </c>
      <c r="E62" s="4" t="s">
        <v>27</v>
      </c>
      <c r="F62" s="4" t="str">
        <f>"2016-08-02"</f>
        <v>2016-08-02</v>
      </c>
      <c r="G62" s="4">
        <v>49.58</v>
      </c>
      <c r="H62" s="4"/>
    </row>
    <row r="63" spans="1:8" ht="30" x14ac:dyDescent="0.25">
      <c r="A63" s="4" t="s">
        <v>8</v>
      </c>
      <c r="B63" s="2" t="s">
        <v>68</v>
      </c>
      <c r="C63" s="4" t="str">
        <f>"WWW.LIFESAVERSDIRECT"</f>
        <v>WWW.LIFESAVERSDIRECT</v>
      </c>
      <c r="D63" s="4" t="s">
        <v>95</v>
      </c>
      <c r="E63" s="4" t="s">
        <v>96</v>
      </c>
      <c r="F63" s="4" t="str">
        <f>"2016-07-21"</f>
        <v>2016-07-21</v>
      </c>
      <c r="G63" s="4">
        <v>25</v>
      </c>
      <c r="H63" s="4"/>
    </row>
    <row r="64" spans="1:8" x14ac:dyDescent="0.25">
      <c r="A64" s="4" t="s">
        <v>8</v>
      </c>
      <c r="B64" s="2" t="s">
        <v>68</v>
      </c>
      <c r="C64" s="4" t="str">
        <f>"FIRSTAID4LESS.CO.UK"</f>
        <v>FIRSTAID4LESS.CO.UK</v>
      </c>
      <c r="D64" s="4" t="s">
        <v>95</v>
      </c>
      <c r="E64" s="4" t="s">
        <v>10</v>
      </c>
      <c r="F64" s="4" t="str">
        <f>"2016-07-21"</f>
        <v>2016-07-21</v>
      </c>
      <c r="G64" s="4">
        <v>60.95</v>
      </c>
      <c r="H64" s="4"/>
    </row>
    <row r="65" spans="1:8" ht="30" x14ac:dyDescent="0.25">
      <c r="A65" s="4" t="s">
        <v>8</v>
      </c>
      <c r="B65" s="2" t="s">
        <v>68</v>
      </c>
      <c r="C65" s="4" t="str">
        <f>"WWW.LIFESAVERSDIRECT"</f>
        <v>WWW.LIFESAVERSDIRECT</v>
      </c>
      <c r="D65" s="4" t="s">
        <v>97</v>
      </c>
      <c r="E65" s="4" t="s">
        <v>96</v>
      </c>
      <c r="F65" s="4" t="str">
        <f>"2016-07-21"</f>
        <v>2016-07-21</v>
      </c>
      <c r="G65" s="4">
        <v>50</v>
      </c>
      <c r="H65" s="4"/>
    </row>
    <row r="66" spans="1:8" ht="30" x14ac:dyDescent="0.25">
      <c r="A66" s="4" t="s">
        <v>8</v>
      </c>
      <c r="B66" s="2" t="s">
        <v>68</v>
      </c>
      <c r="C66" s="4" t="str">
        <f>"WWW.LIFESAVERSDIRECT"</f>
        <v>WWW.LIFESAVERSDIRECT</v>
      </c>
      <c r="D66" s="4" t="s">
        <v>95</v>
      </c>
      <c r="E66" s="4" t="s">
        <v>96</v>
      </c>
      <c r="F66" s="4" t="str">
        <f>"2016-07-28"</f>
        <v>2016-07-28</v>
      </c>
      <c r="G66" s="4">
        <v>35.9</v>
      </c>
      <c r="H66" s="4"/>
    </row>
    <row r="67" spans="1:8" x14ac:dyDescent="0.25">
      <c r="A67" s="4" t="s">
        <v>8</v>
      </c>
      <c r="B67" s="2" t="s">
        <v>68</v>
      </c>
      <c r="C67" s="4" t="str">
        <f>"Amazon EU"</f>
        <v>Amazon EU</v>
      </c>
      <c r="D67" s="4" t="s">
        <v>98</v>
      </c>
      <c r="E67" s="4" t="s">
        <v>13</v>
      </c>
      <c r="F67" s="4" t="str">
        <f>"2016-08-18"</f>
        <v>2016-08-18</v>
      </c>
      <c r="G67" s="4">
        <v>20.98</v>
      </c>
      <c r="H67" s="4"/>
    </row>
    <row r="68" spans="1:8" x14ac:dyDescent="0.25">
      <c r="A68" s="4" t="s">
        <v>8</v>
      </c>
      <c r="B68" s="4" t="s">
        <v>67</v>
      </c>
      <c r="C68" s="4" t="str">
        <f>"Amazon EU"</f>
        <v>Amazon EU</v>
      </c>
      <c r="D68" s="4" t="s">
        <v>143</v>
      </c>
      <c r="E68" s="4" t="s">
        <v>13</v>
      </c>
      <c r="F68" s="4" t="str">
        <f>"2016-07-20"</f>
        <v>2016-07-20</v>
      </c>
      <c r="G68" s="4">
        <v>9.15</v>
      </c>
      <c r="H68" s="4"/>
    </row>
    <row r="69" spans="1:8" x14ac:dyDescent="0.25">
      <c r="A69" s="4" t="s">
        <v>8</v>
      </c>
      <c r="B69" s="4" t="s">
        <v>67</v>
      </c>
      <c r="C69" s="4" t="str">
        <f>"Amazon UK Marketplace"</f>
        <v>Amazon UK Marketplace</v>
      </c>
      <c r="D69" s="4" t="s">
        <v>99</v>
      </c>
      <c r="E69" s="4" t="s">
        <v>15</v>
      </c>
      <c r="F69" s="4" t="str">
        <f>"2016-07-21"</f>
        <v>2016-07-21</v>
      </c>
      <c r="G69" s="4">
        <v>18.5</v>
      </c>
      <c r="H69" s="4" t="s">
        <v>78</v>
      </c>
    </row>
    <row r="70" spans="1:8" x14ac:dyDescent="0.25">
      <c r="A70" s="4" t="s">
        <v>8</v>
      </c>
      <c r="B70" s="4" t="s">
        <v>67</v>
      </c>
      <c r="C70" s="4" t="str">
        <f>"Amazon UK Marketplace"</f>
        <v>Amazon UK Marketplace</v>
      </c>
      <c r="D70" s="4" t="s">
        <v>100</v>
      </c>
      <c r="E70" s="4" t="s">
        <v>15</v>
      </c>
      <c r="F70" s="4" t="str">
        <f>"2016-07-21"</f>
        <v>2016-07-21</v>
      </c>
      <c r="G70" s="4">
        <v>3.99</v>
      </c>
      <c r="H70" s="4"/>
    </row>
    <row r="71" spans="1:8" x14ac:dyDescent="0.25">
      <c r="A71" s="4" t="s">
        <v>8</v>
      </c>
      <c r="B71" s="4" t="s">
        <v>67</v>
      </c>
      <c r="C71" s="4" t="str">
        <f>"Amazon UK Marketplace"</f>
        <v>Amazon UK Marketplace</v>
      </c>
      <c r="D71" s="4" t="s">
        <v>101</v>
      </c>
      <c r="E71" s="4" t="s">
        <v>15</v>
      </c>
      <c r="F71" s="4" t="str">
        <f>"2016-07-25"</f>
        <v>2016-07-25</v>
      </c>
      <c r="G71" s="4">
        <v>301.88</v>
      </c>
      <c r="H71" s="4" t="s">
        <v>78</v>
      </c>
    </row>
    <row r="72" spans="1:8" x14ac:dyDescent="0.25">
      <c r="A72" s="4" t="s">
        <v>8</v>
      </c>
      <c r="B72" s="4" t="s">
        <v>67</v>
      </c>
      <c r="C72" s="4" t="str">
        <f>"Amazon EU"</f>
        <v>Amazon EU</v>
      </c>
      <c r="D72" s="4" t="s">
        <v>144</v>
      </c>
      <c r="E72" s="4" t="s">
        <v>13</v>
      </c>
      <c r="F72" s="4" t="str">
        <f>"2016-07-28"</f>
        <v>2016-07-28</v>
      </c>
      <c r="G72" s="4">
        <v>17.07</v>
      </c>
      <c r="H72" s="4"/>
    </row>
    <row r="73" spans="1:8" x14ac:dyDescent="0.25">
      <c r="A73" s="4" t="s">
        <v>8</v>
      </c>
      <c r="B73" s="4" t="s">
        <v>67</v>
      </c>
      <c r="C73" s="4" t="str">
        <f t="shared" ref="C73:C78" si="0">"Amazon UK Marketplace"</f>
        <v>Amazon UK Marketplace</v>
      </c>
      <c r="D73" s="4" t="s">
        <v>102</v>
      </c>
      <c r="E73" s="4" t="s">
        <v>15</v>
      </c>
      <c r="F73" s="4" t="str">
        <f>"2016-08-01"</f>
        <v>2016-08-01</v>
      </c>
      <c r="G73" s="4">
        <v>18.18</v>
      </c>
      <c r="H73" s="4"/>
    </row>
    <row r="74" spans="1:8" x14ac:dyDescent="0.25">
      <c r="A74" s="4" t="s">
        <v>8</v>
      </c>
      <c r="B74" s="4" t="s">
        <v>67</v>
      </c>
      <c r="C74" s="4" t="str">
        <f t="shared" si="0"/>
        <v>Amazon UK Marketplace</v>
      </c>
      <c r="D74" s="4" t="s">
        <v>103</v>
      </c>
      <c r="E74" s="4" t="s">
        <v>15</v>
      </c>
      <c r="F74" s="4" t="str">
        <f>"2016-08-02"</f>
        <v>2016-08-02</v>
      </c>
      <c r="G74" s="4">
        <v>3.99</v>
      </c>
      <c r="H74" s="4" t="s">
        <v>78</v>
      </c>
    </row>
    <row r="75" spans="1:8" x14ac:dyDescent="0.25">
      <c r="A75" s="4" t="s">
        <v>8</v>
      </c>
      <c r="B75" s="4" t="s">
        <v>67</v>
      </c>
      <c r="C75" s="4" t="str">
        <f t="shared" si="0"/>
        <v>Amazon UK Marketplace</v>
      </c>
      <c r="D75" s="4" t="s">
        <v>104</v>
      </c>
      <c r="E75" s="4" t="s">
        <v>15</v>
      </c>
      <c r="F75" s="4" t="str">
        <f>"2016-08-04"</f>
        <v>2016-08-04</v>
      </c>
      <c r="G75" s="4">
        <v>9.99</v>
      </c>
      <c r="H75" s="4" t="s">
        <v>78</v>
      </c>
    </row>
    <row r="76" spans="1:8" x14ac:dyDescent="0.25">
      <c r="A76" s="4" t="s">
        <v>8</v>
      </c>
      <c r="B76" s="4" t="s">
        <v>67</v>
      </c>
      <c r="C76" s="4" t="str">
        <f t="shared" si="0"/>
        <v>Amazon UK Marketplace</v>
      </c>
      <c r="D76" s="4" t="s">
        <v>145</v>
      </c>
      <c r="E76" s="4" t="s">
        <v>15</v>
      </c>
      <c r="F76" s="4" t="str">
        <f>"2016-08-05"</f>
        <v>2016-08-05</v>
      </c>
      <c r="G76" s="4">
        <v>4.71</v>
      </c>
      <c r="H76" s="4" t="s">
        <v>78</v>
      </c>
    </row>
    <row r="77" spans="1:8" x14ac:dyDescent="0.25">
      <c r="A77" s="4" t="s">
        <v>8</v>
      </c>
      <c r="B77" s="4" t="s">
        <v>67</v>
      </c>
      <c r="C77" s="4" t="str">
        <f t="shared" si="0"/>
        <v>Amazon UK Marketplace</v>
      </c>
      <c r="D77" s="4" t="s">
        <v>146</v>
      </c>
      <c r="E77" s="4" t="s">
        <v>15</v>
      </c>
      <c r="F77" s="4" t="str">
        <f>"2016-08-05"</f>
        <v>2016-08-05</v>
      </c>
      <c r="G77" s="4">
        <v>20.85</v>
      </c>
      <c r="H77" s="4" t="s">
        <v>78</v>
      </c>
    </row>
    <row r="78" spans="1:8" x14ac:dyDescent="0.25">
      <c r="A78" s="4" t="s">
        <v>8</v>
      </c>
      <c r="B78" s="4" t="s">
        <v>67</v>
      </c>
      <c r="C78" s="4" t="str">
        <f t="shared" si="0"/>
        <v>Amazon UK Marketplace</v>
      </c>
      <c r="D78" s="4" t="s">
        <v>105</v>
      </c>
      <c r="E78" s="4" t="s">
        <v>15</v>
      </c>
      <c r="F78" s="4" t="str">
        <f>"2016-08-16"</f>
        <v>2016-08-16</v>
      </c>
      <c r="G78" s="4">
        <v>6.79</v>
      </c>
      <c r="H78" s="4"/>
    </row>
    <row r="79" spans="1:8" ht="30" x14ac:dyDescent="0.25">
      <c r="A79" s="4" t="s">
        <v>8</v>
      </c>
      <c r="B79" s="4" t="s">
        <v>67</v>
      </c>
      <c r="C79" s="4" t="str">
        <f>"RAL DISPLAY &amp; MARKETIN"</f>
        <v>RAL DISPLAY &amp; MARKETIN</v>
      </c>
      <c r="D79" s="4" t="s">
        <v>106</v>
      </c>
      <c r="E79" s="4" t="s">
        <v>25</v>
      </c>
      <c r="F79" s="4" t="str">
        <f>"2016-08-18"</f>
        <v>2016-08-18</v>
      </c>
      <c r="G79" s="4">
        <v>47</v>
      </c>
      <c r="H79" s="4"/>
    </row>
    <row r="80" spans="1:8" x14ac:dyDescent="0.25">
      <c r="A80" s="4" t="s">
        <v>8</v>
      </c>
      <c r="B80" s="2" t="s">
        <v>69</v>
      </c>
      <c r="C80" s="4" t="str">
        <f>"VIRGINTRAINSEC SERVCS"</f>
        <v>VIRGINTRAINSEC SERVCS</v>
      </c>
      <c r="D80" s="4" t="s">
        <v>43</v>
      </c>
      <c r="E80" s="4" t="s">
        <v>44</v>
      </c>
      <c r="F80" s="4" t="str">
        <f>"2016-08-02"</f>
        <v>2016-08-02</v>
      </c>
      <c r="G80" s="4">
        <v>61.15</v>
      </c>
      <c r="H80" s="4"/>
    </row>
    <row r="81" spans="1:8" ht="30" x14ac:dyDescent="0.25">
      <c r="A81" s="4" t="s">
        <v>8</v>
      </c>
      <c r="B81" s="2" t="s">
        <v>70</v>
      </c>
      <c r="C81" s="4" t="str">
        <f>"SKIPTON STN TO"</f>
        <v>SKIPTON STN TO</v>
      </c>
      <c r="D81" s="4" t="s">
        <v>43</v>
      </c>
      <c r="E81" s="4" t="s">
        <v>44</v>
      </c>
      <c r="F81" s="4" t="str">
        <f>"2016-07-25"</f>
        <v>2016-07-25</v>
      </c>
      <c r="G81" s="4">
        <v>10.9</v>
      </c>
      <c r="H81" s="4"/>
    </row>
    <row r="82" spans="1:8" ht="30" x14ac:dyDescent="0.25">
      <c r="A82" s="4" t="s">
        <v>8</v>
      </c>
      <c r="B82" s="4" t="s">
        <v>71</v>
      </c>
      <c r="C82" s="4" t="str">
        <f>"VANLINERS LIMITED"</f>
        <v>VANLINERS LIMITED</v>
      </c>
      <c r="D82" s="4" t="s">
        <v>107</v>
      </c>
      <c r="E82" s="4" t="s">
        <v>108</v>
      </c>
      <c r="F82" s="4" t="str">
        <f>"2016-07-28"</f>
        <v>2016-07-28</v>
      </c>
      <c r="G82" s="4">
        <v>105</v>
      </c>
      <c r="H82" s="4"/>
    </row>
    <row r="83" spans="1:8" ht="30" x14ac:dyDescent="0.25">
      <c r="A83" s="4" t="s">
        <v>8</v>
      </c>
      <c r="B83" s="4" t="s">
        <v>71</v>
      </c>
      <c r="C83" s="4" t="str">
        <f>"DVLA VEHICLE TAX"</f>
        <v>DVLA VEHICLE TAX</v>
      </c>
      <c r="D83" s="4" t="s">
        <v>48</v>
      </c>
      <c r="E83" s="4" t="s">
        <v>50</v>
      </c>
      <c r="F83" s="4" t="str">
        <f>"2016-08-08"</f>
        <v>2016-08-08</v>
      </c>
      <c r="G83" s="4">
        <v>232.5</v>
      </c>
      <c r="H83" s="4"/>
    </row>
    <row r="84" spans="1:8" ht="30" x14ac:dyDescent="0.25">
      <c r="A84" s="4" t="s">
        <v>8</v>
      </c>
      <c r="B84" s="4" t="s">
        <v>71</v>
      </c>
      <c r="C84" s="4" t="str">
        <f>"DVLA VEHICLE TAX"</f>
        <v>DVLA VEHICLE TAX</v>
      </c>
      <c r="D84" s="4" t="s">
        <v>48</v>
      </c>
      <c r="E84" s="4" t="s">
        <v>50</v>
      </c>
      <c r="F84" s="4" t="str">
        <f>"2016-08-08"</f>
        <v>2016-08-08</v>
      </c>
      <c r="G84" s="4">
        <v>452.5</v>
      </c>
      <c r="H84" s="4"/>
    </row>
    <row r="85" spans="1:8" ht="30" x14ac:dyDescent="0.25">
      <c r="A85" s="4" t="s">
        <v>8</v>
      </c>
      <c r="B85" s="4" t="s">
        <v>71</v>
      </c>
      <c r="C85" s="4" t="str">
        <f>"DVLA VEHICLE TAX"</f>
        <v>DVLA VEHICLE TAX</v>
      </c>
      <c r="D85" s="4" t="s">
        <v>48</v>
      </c>
      <c r="E85" s="4" t="s">
        <v>50</v>
      </c>
      <c r="F85" s="4" t="str">
        <f>"2016-08-08"</f>
        <v>2016-08-08</v>
      </c>
      <c r="G85" s="4">
        <v>452.5</v>
      </c>
      <c r="H85" s="4"/>
    </row>
    <row r="86" spans="1:8" ht="30" x14ac:dyDescent="0.25">
      <c r="A86" s="4" t="s">
        <v>8</v>
      </c>
      <c r="B86" s="4" t="s">
        <v>71</v>
      </c>
      <c r="C86" s="4" t="str">
        <f>"AMAZON UK RETAIL AMAZO"</f>
        <v>AMAZON UK RETAIL AMAZO</v>
      </c>
      <c r="D86" s="4" t="s">
        <v>147</v>
      </c>
      <c r="E86" s="4" t="s">
        <v>10</v>
      </c>
      <c r="F86" s="4" t="str">
        <f>"2016-08-13"</f>
        <v>2016-08-13</v>
      </c>
      <c r="G86" s="4">
        <v>19.809999999999999</v>
      </c>
      <c r="H86" s="4" t="s">
        <v>78</v>
      </c>
    </row>
    <row r="87" spans="1:8" ht="30" x14ac:dyDescent="0.25">
      <c r="A87" s="4" t="s">
        <v>8</v>
      </c>
      <c r="B87" s="4" t="s">
        <v>71</v>
      </c>
      <c r="C87" s="4" t="str">
        <f>"Amazon UK Marketplace"</f>
        <v>Amazon UK Marketplace</v>
      </c>
      <c r="D87" s="4" t="s">
        <v>148</v>
      </c>
      <c r="E87" s="4" t="s">
        <v>15</v>
      </c>
      <c r="F87" s="4" t="str">
        <f>"2016-08-15"</f>
        <v>2016-08-15</v>
      </c>
      <c r="G87" s="4">
        <v>14.15</v>
      </c>
      <c r="H87" s="4"/>
    </row>
    <row r="88" spans="1:8" x14ac:dyDescent="0.25">
      <c r="A88" s="4" t="s">
        <v>8</v>
      </c>
      <c r="B88" s="4" t="s">
        <v>72</v>
      </c>
      <c r="C88" s="4" t="str">
        <f>"SKIPTON STN TO"</f>
        <v>SKIPTON STN TO</v>
      </c>
      <c r="D88" s="4" t="s">
        <v>43</v>
      </c>
      <c r="E88" s="4" t="s">
        <v>44</v>
      </c>
      <c r="F88" s="4" t="str">
        <f>"2016-07-21"</f>
        <v>2016-07-21</v>
      </c>
      <c r="G88" s="4">
        <v>21.1</v>
      </c>
      <c r="H88" s="4"/>
    </row>
    <row r="89" spans="1:8" x14ac:dyDescent="0.25">
      <c r="A89" s="4" t="s">
        <v>8</v>
      </c>
      <c r="B89" s="4" t="s">
        <v>72</v>
      </c>
      <c r="C89" s="4" t="str">
        <f>"PREMIER INN 44533270"</f>
        <v>PREMIER INN 44533270</v>
      </c>
      <c r="D89" s="4" t="s">
        <v>94</v>
      </c>
      <c r="E89" s="4" t="s">
        <v>109</v>
      </c>
      <c r="F89" s="4" t="str">
        <f>"2016-08-12"</f>
        <v>2016-08-12</v>
      </c>
      <c r="G89" s="4">
        <v>274.97000000000003</v>
      </c>
      <c r="H89" s="4"/>
    </row>
    <row r="90" spans="1:8" x14ac:dyDescent="0.25">
      <c r="A90" s="4" t="s">
        <v>8</v>
      </c>
      <c r="B90" s="2" t="s">
        <v>74</v>
      </c>
      <c r="C90" s="4" t="str">
        <f>"HMCOURTS-SERVICE.G"</f>
        <v>HMCOURTS-SERVICE.G</v>
      </c>
      <c r="D90" s="4" t="s">
        <v>110</v>
      </c>
      <c r="E90" s="4" t="s">
        <v>65</v>
      </c>
      <c r="F90" s="4" t="str">
        <f>"2016-07-22"</f>
        <v>2016-07-22</v>
      </c>
      <c r="G90" s="4">
        <v>333</v>
      </c>
      <c r="H90" s="4"/>
    </row>
    <row r="91" spans="1:8" x14ac:dyDescent="0.25">
      <c r="A91" s="4" t="s">
        <v>8</v>
      </c>
      <c r="B91" s="4" t="s">
        <v>9</v>
      </c>
      <c r="C91" s="4" t="s">
        <v>111</v>
      </c>
      <c r="D91" s="4" t="s">
        <v>112</v>
      </c>
      <c r="E91" s="4" t="s">
        <v>80</v>
      </c>
      <c r="F91" s="4" t="str">
        <f>"2016-08-23"</f>
        <v>2016-08-23</v>
      </c>
      <c r="G91" s="5">
        <v>104.43</v>
      </c>
      <c r="H91" s="5"/>
    </row>
    <row r="92" spans="1:8" ht="30" x14ac:dyDescent="0.25">
      <c r="A92" s="4" t="s">
        <v>8</v>
      </c>
      <c r="B92" s="4" t="s">
        <v>9</v>
      </c>
      <c r="C92" s="4" t="str">
        <f>"EBUYER (UK) LTD"</f>
        <v>EBUYER (UK) LTD</v>
      </c>
      <c r="D92" s="4" t="s">
        <v>113</v>
      </c>
      <c r="E92" s="4" t="s">
        <v>80</v>
      </c>
      <c r="F92" s="4" t="str">
        <f>"2016-09-01"</f>
        <v>2016-09-01</v>
      </c>
      <c r="G92" s="5">
        <v>150.88999999999999</v>
      </c>
      <c r="H92" s="5"/>
    </row>
    <row r="93" spans="1:8" x14ac:dyDescent="0.25">
      <c r="A93" s="4" t="s">
        <v>8</v>
      </c>
      <c r="B93" s="4" t="s">
        <v>9</v>
      </c>
      <c r="C93" s="4" t="str">
        <f>"ITUNES.COM/BILL"</f>
        <v>ITUNES.COM/BILL</v>
      </c>
      <c r="D93" s="4" t="s">
        <v>114</v>
      </c>
      <c r="E93" s="4" t="s">
        <v>115</v>
      </c>
      <c r="F93" s="4" t="str">
        <f>"2016-09-13"</f>
        <v>2016-09-13</v>
      </c>
      <c r="G93" s="5">
        <v>7.99</v>
      </c>
      <c r="H93" s="5"/>
    </row>
    <row r="94" spans="1:8" ht="30" x14ac:dyDescent="0.25">
      <c r="A94" s="4" t="s">
        <v>8</v>
      </c>
      <c r="B94" s="4" t="s">
        <v>9</v>
      </c>
      <c r="C94" s="4" t="str">
        <f>"WORLDSTORES LTD"</f>
        <v>WORLDSTORES LTD</v>
      </c>
      <c r="D94" s="4" t="s">
        <v>116</v>
      </c>
      <c r="E94" s="4" t="s">
        <v>117</v>
      </c>
      <c r="F94" s="4" t="str">
        <f>"2016-09-19"</f>
        <v>2016-09-19</v>
      </c>
      <c r="G94" s="5">
        <v>325.2</v>
      </c>
      <c r="H94" s="5"/>
    </row>
    <row r="95" spans="1:8" ht="30" x14ac:dyDescent="0.25">
      <c r="A95" s="4" t="s">
        <v>8</v>
      </c>
      <c r="B95" s="2" t="s">
        <v>68</v>
      </c>
      <c r="C95" s="4" t="str">
        <f>"BRITISH TRIATHLON/"</f>
        <v>BRITISH TRIATHLON/</v>
      </c>
      <c r="D95" s="4" t="s">
        <v>118</v>
      </c>
      <c r="E95" s="4" t="s">
        <v>47</v>
      </c>
      <c r="F95" s="4" t="str">
        <f>"2016-08-19"</f>
        <v>2016-08-19</v>
      </c>
      <c r="G95" s="5">
        <v>29.17</v>
      </c>
      <c r="H95" s="5"/>
    </row>
    <row r="96" spans="1:8" ht="30" x14ac:dyDescent="0.25">
      <c r="A96" s="4" t="s">
        <v>8</v>
      </c>
      <c r="B96" s="2" t="s">
        <v>75</v>
      </c>
      <c r="C96" s="4" t="str">
        <f>"WWW.AAT-ORG.UK"</f>
        <v>WWW.AAT-ORG.UK</v>
      </c>
      <c r="D96" s="4" t="s">
        <v>119</v>
      </c>
      <c r="E96" s="4" t="s">
        <v>120</v>
      </c>
      <c r="F96" s="4" t="str">
        <f>"2016-08-31"</f>
        <v>2016-08-31</v>
      </c>
      <c r="G96" s="5">
        <v>129</v>
      </c>
      <c r="H96" s="5"/>
    </row>
    <row r="97" spans="1:8" x14ac:dyDescent="0.25">
      <c r="A97" s="4" t="s">
        <v>8</v>
      </c>
      <c r="B97" s="4" t="s">
        <v>66</v>
      </c>
      <c r="C97" s="4" t="str">
        <f>"Virgintrains.co.uk"</f>
        <v>Virgintrains.co.uk</v>
      </c>
      <c r="D97" s="4" t="s">
        <v>43</v>
      </c>
      <c r="E97" s="4" t="s">
        <v>44</v>
      </c>
      <c r="F97" s="4" t="str">
        <f>"2016-09-05"</f>
        <v>2016-09-05</v>
      </c>
      <c r="G97" s="5">
        <v>21.7</v>
      </c>
      <c r="H97" s="5"/>
    </row>
    <row r="98" spans="1:8" x14ac:dyDescent="0.25">
      <c r="A98" s="4" t="s">
        <v>8</v>
      </c>
      <c r="B98" s="4" t="s">
        <v>66</v>
      </c>
      <c r="C98" s="4" t="str">
        <f>"Virgintrains.co.uk"</f>
        <v>Virgintrains.co.uk</v>
      </c>
      <c r="D98" s="4" t="s">
        <v>43</v>
      </c>
      <c r="E98" s="4" t="s">
        <v>44</v>
      </c>
      <c r="F98" s="4" t="str">
        <f>"2016-09-06"</f>
        <v>2016-09-06</v>
      </c>
      <c r="G98" s="5">
        <v>29.9</v>
      </c>
      <c r="H98" s="5"/>
    </row>
    <row r="99" spans="1:8" x14ac:dyDescent="0.25">
      <c r="A99" s="4" t="s">
        <v>8</v>
      </c>
      <c r="B99" s="4" t="s">
        <v>66</v>
      </c>
      <c r="C99" s="4" t="str">
        <f>"FOOD SAFETY DIRECT LTD"</f>
        <v>FOOD SAFETY DIRECT LTD</v>
      </c>
      <c r="D99" s="4" t="s">
        <v>121</v>
      </c>
      <c r="E99" s="4" t="s">
        <v>10</v>
      </c>
      <c r="F99" s="4" t="str">
        <f>"2016-09-08"</f>
        <v>2016-09-08</v>
      </c>
      <c r="G99" s="5">
        <v>14</v>
      </c>
      <c r="H99" s="5"/>
    </row>
    <row r="100" spans="1:8" ht="30" x14ac:dyDescent="0.25">
      <c r="A100" s="4" t="s">
        <v>8</v>
      </c>
      <c r="B100" s="2" t="s">
        <v>75</v>
      </c>
      <c r="C100" s="4" t="str">
        <f>"SAVILLE STAINLESS LIMI"</f>
        <v>SAVILLE STAINLESS LIMI</v>
      </c>
      <c r="D100" s="4" t="s">
        <v>122</v>
      </c>
      <c r="E100" s="4" t="s">
        <v>92</v>
      </c>
      <c r="F100" s="4" t="str">
        <f>"2016-08-04"</f>
        <v>2016-08-04</v>
      </c>
      <c r="G100" s="5">
        <v>-36</v>
      </c>
      <c r="H100" s="5"/>
    </row>
    <row r="101" spans="1:8" ht="30" x14ac:dyDescent="0.25">
      <c r="A101" s="4" t="s">
        <v>8</v>
      </c>
      <c r="B101" s="2" t="s">
        <v>75</v>
      </c>
      <c r="C101" s="4" t="str">
        <f>"WWW.CIPFA.ORG.UK/PFMCO"</f>
        <v>WWW.CIPFA.ORG.UK/PFMCO</v>
      </c>
      <c r="D101" s="4" t="s">
        <v>123</v>
      </c>
      <c r="E101" s="4" t="s">
        <v>47</v>
      </c>
      <c r="F101" s="4" t="str">
        <f>"2016-09-19"</f>
        <v>2016-09-19</v>
      </c>
      <c r="G101" s="5">
        <v>295</v>
      </c>
      <c r="H101" s="5"/>
    </row>
    <row r="102" spans="1:8" x14ac:dyDescent="0.25">
      <c r="A102" s="4" t="s">
        <v>8</v>
      </c>
      <c r="B102" s="2" t="s">
        <v>75</v>
      </c>
      <c r="C102" s="4" t="str">
        <f>"TRAINLINE"</f>
        <v>TRAINLINE</v>
      </c>
      <c r="D102" s="4" t="s">
        <v>123</v>
      </c>
      <c r="E102" s="4" t="s">
        <v>44</v>
      </c>
      <c r="F102" s="4" t="str">
        <f>"2016-09-19"</f>
        <v>2016-09-19</v>
      </c>
      <c r="G102" s="5">
        <v>8.2100000000000009</v>
      </c>
      <c r="H102" s="5"/>
    </row>
    <row r="103" spans="1:8" x14ac:dyDescent="0.25">
      <c r="A103" s="4" t="s">
        <v>8</v>
      </c>
      <c r="B103" s="2" t="s">
        <v>72</v>
      </c>
      <c r="C103" s="4" t="str">
        <f>"TRAVELODGE WEBSITE"</f>
        <v>TRAVELODGE WEBSITE</v>
      </c>
      <c r="D103" s="4" t="s">
        <v>94</v>
      </c>
      <c r="E103" s="4" t="s">
        <v>27</v>
      </c>
      <c r="F103" s="4" t="str">
        <f>"2016-08-22"</f>
        <v>2016-08-22</v>
      </c>
      <c r="G103" s="5">
        <v>45</v>
      </c>
      <c r="H103" s="5"/>
    </row>
    <row r="104" spans="1:8" x14ac:dyDescent="0.25">
      <c r="A104" s="4" t="s">
        <v>8</v>
      </c>
      <c r="B104" s="2" t="s">
        <v>72</v>
      </c>
      <c r="C104" s="4" t="str">
        <f>"SKIPTON STN TO"</f>
        <v>SKIPTON STN TO</v>
      </c>
      <c r="D104" s="4" t="s">
        <v>43</v>
      </c>
      <c r="E104" s="4" t="s">
        <v>44</v>
      </c>
      <c r="F104" s="4" t="str">
        <f>"2016-09-08"</f>
        <v>2016-09-08</v>
      </c>
      <c r="G104" s="5">
        <v>24.4</v>
      </c>
      <c r="H104" s="5"/>
    </row>
    <row r="105" spans="1:8" x14ac:dyDescent="0.25">
      <c r="A105" s="4" t="s">
        <v>8</v>
      </c>
      <c r="B105" s="2" t="s">
        <v>72</v>
      </c>
      <c r="C105" s="4" t="str">
        <f>"SKIPTON STN TO"</f>
        <v>SKIPTON STN TO</v>
      </c>
      <c r="D105" s="4" t="s">
        <v>124</v>
      </c>
      <c r="E105" s="4" t="s">
        <v>44</v>
      </c>
      <c r="F105" s="4" t="str">
        <f>"2016-09-15"</f>
        <v>2016-09-15</v>
      </c>
      <c r="G105" s="5">
        <v>10.9</v>
      </c>
      <c r="H105" s="5"/>
    </row>
    <row r="106" spans="1:8" x14ac:dyDescent="0.25">
      <c r="A106" s="4" t="s">
        <v>8</v>
      </c>
      <c r="B106" s="2" t="s">
        <v>68</v>
      </c>
      <c r="C106" s="4" t="str">
        <f>"Amazon UK Marketplace"</f>
        <v>Amazon UK Marketplace</v>
      </c>
      <c r="D106" s="4" t="s">
        <v>125</v>
      </c>
      <c r="E106" s="4" t="s">
        <v>15</v>
      </c>
      <c r="F106" s="4" t="str">
        <f>"2016-09-12"</f>
        <v>2016-09-12</v>
      </c>
      <c r="G106" s="5">
        <v>14.99</v>
      </c>
      <c r="H106" s="5"/>
    </row>
    <row r="107" spans="1:8" ht="30" x14ac:dyDescent="0.25">
      <c r="A107" s="4" t="s">
        <v>8</v>
      </c>
      <c r="B107" s="2" t="s">
        <v>68</v>
      </c>
      <c r="C107" s="4" t="str">
        <f>"SKR*one-training.org.u"</f>
        <v>SKR*one-training.org.u</v>
      </c>
      <c r="D107" s="4" t="s">
        <v>126</v>
      </c>
      <c r="E107" s="4" t="s">
        <v>34</v>
      </c>
      <c r="F107" s="4" t="str">
        <f>"2016-09-14"</f>
        <v>2016-09-14</v>
      </c>
      <c r="G107" s="5">
        <v>12</v>
      </c>
      <c r="H107" s="5"/>
    </row>
    <row r="108" spans="1:8" x14ac:dyDescent="0.25">
      <c r="A108" s="4" t="s">
        <v>8</v>
      </c>
      <c r="B108" s="2" t="s">
        <v>67</v>
      </c>
      <c r="C108" s="4" t="str">
        <f>"Amazon Prime"</f>
        <v>Amazon Prime</v>
      </c>
      <c r="D108" s="4" t="s">
        <v>141</v>
      </c>
      <c r="E108" s="4" t="s">
        <v>127</v>
      </c>
      <c r="F108" s="4" t="str">
        <f>"2016-08-19"</f>
        <v>2016-08-19</v>
      </c>
      <c r="G108" s="5">
        <v>79</v>
      </c>
      <c r="H108" s="5"/>
    </row>
    <row r="109" spans="1:8" x14ac:dyDescent="0.25">
      <c r="A109" s="4" t="s">
        <v>8</v>
      </c>
      <c r="B109" s="2" t="s">
        <v>67</v>
      </c>
      <c r="C109" s="4" t="str">
        <f>"TRAINLINE"</f>
        <v>TRAINLINE</v>
      </c>
      <c r="D109" s="4" t="s">
        <v>43</v>
      </c>
      <c r="E109" s="4" t="s">
        <v>44</v>
      </c>
      <c r="F109" s="4" t="str">
        <f>"2016-09-02"</f>
        <v>2016-09-02</v>
      </c>
      <c r="G109" s="5">
        <v>97.51</v>
      </c>
      <c r="H109" s="5"/>
    </row>
    <row r="110" spans="1:8" x14ac:dyDescent="0.25">
      <c r="A110" s="4" t="s">
        <v>8</v>
      </c>
      <c r="B110" s="2" t="s">
        <v>67</v>
      </c>
      <c r="C110" s="4" t="str">
        <f>"TRAINLINE"</f>
        <v>TRAINLINE</v>
      </c>
      <c r="D110" s="4" t="s">
        <v>43</v>
      </c>
      <c r="E110" s="4" t="s">
        <v>44</v>
      </c>
      <c r="F110" s="4" t="str">
        <f>"2016-09-09"</f>
        <v>2016-09-09</v>
      </c>
      <c r="G110" s="5">
        <v>37.49</v>
      </c>
      <c r="H110" s="5"/>
    </row>
    <row r="111" spans="1:8" x14ac:dyDescent="0.25">
      <c r="A111" s="4" t="s">
        <v>8</v>
      </c>
      <c r="B111" s="2" t="s">
        <v>67</v>
      </c>
      <c r="C111" s="4" t="str">
        <f>"INKREDIBLE DGAP 4EV"</f>
        <v>INKREDIBLE DGAP 4EV</v>
      </c>
      <c r="D111" s="4" t="s">
        <v>128</v>
      </c>
      <c r="E111" s="4" t="s">
        <v>129</v>
      </c>
      <c r="F111" s="4" t="str">
        <f>"2016-09-12"</f>
        <v>2016-09-12</v>
      </c>
      <c r="G111" s="5">
        <v>38.86</v>
      </c>
      <c r="H111" s="5"/>
    </row>
    <row r="112" spans="1:8" x14ac:dyDescent="0.25">
      <c r="A112" s="4" t="s">
        <v>8</v>
      </c>
      <c r="B112" s="2" t="s">
        <v>67</v>
      </c>
      <c r="C112" s="4" t="str">
        <f>"BERRIES FLORIST OF SKI"</f>
        <v>BERRIES FLORIST OF SKI</v>
      </c>
      <c r="D112" s="4" t="s">
        <v>130</v>
      </c>
      <c r="E112" s="4" t="s">
        <v>131</v>
      </c>
      <c r="F112" s="4" t="str">
        <f>"2016-09-13"</f>
        <v>2016-09-13</v>
      </c>
      <c r="G112" s="5">
        <v>29.5</v>
      </c>
      <c r="H112" s="5"/>
    </row>
    <row r="113" spans="1:8" x14ac:dyDescent="0.25">
      <c r="A113" s="4" t="s">
        <v>8</v>
      </c>
      <c r="B113" s="2" t="s">
        <v>67</v>
      </c>
      <c r="C113" s="4" t="str">
        <f>"FILOFAX LETTS BLUELINE"</f>
        <v>FILOFAX LETTS BLUELINE</v>
      </c>
      <c r="D113" s="4" t="s">
        <v>132</v>
      </c>
      <c r="E113" s="4" t="s">
        <v>10</v>
      </c>
      <c r="F113" s="4" t="str">
        <f>"2016-09-19"</f>
        <v>2016-09-19</v>
      </c>
      <c r="G113" s="5">
        <v>8.4499999999999993</v>
      </c>
      <c r="H113" s="5"/>
    </row>
    <row r="114" spans="1:8" ht="30" x14ac:dyDescent="0.25">
      <c r="A114" s="4" t="s">
        <v>8</v>
      </c>
      <c r="B114" s="2" t="s">
        <v>68</v>
      </c>
      <c r="C114" s="4" t="str">
        <f>"FORMSITE.COM"</f>
        <v>FORMSITE.COM</v>
      </c>
      <c r="D114" s="4" t="s">
        <v>133</v>
      </c>
      <c r="E114" s="4" t="s">
        <v>134</v>
      </c>
      <c r="F114" s="4" t="str">
        <f>"2016-09-02"</f>
        <v>2016-09-02</v>
      </c>
      <c r="G114" s="5">
        <v>155.37</v>
      </c>
      <c r="H114" s="5"/>
    </row>
    <row r="115" spans="1:8" x14ac:dyDescent="0.25">
      <c r="A115" s="4" t="s">
        <v>8</v>
      </c>
      <c r="B115" s="2" t="s">
        <v>69</v>
      </c>
      <c r="C115" s="4" t="str">
        <f>"VIRGINTRAINSEC SERVCS"</f>
        <v>VIRGINTRAINSEC SERVCS</v>
      </c>
      <c r="D115" s="4" t="s">
        <v>43</v>
      </c>
      <c r="E115" s="4" t="s">
        <v>44</v>
      </c>
      <c r="F115" s="4" t="str">
        <f>"2016-09-07"</f>
        <v>2016-09-07</v>
      </c>
      <c r="G115" s="5">
        <v>196.05</v>
      </c>
      <c r="H115" s="5"/>
    </row>
    <row r="116" spans="1:8" ht="30" x14ac:dyDescent="0.25">
      <c r="A116" s="4" t="s">
        <v>8</v>
      </c>
      <c r="B116" s="2" t="s">
        <v>71</v>
      </c>
      <c r="C116" s="4" t="str">
        <f>"YORKSHIRE TAILIFT SERV"</f>
        <v>YORKSHIRE TAILIFT SERV</v>
      </c>
      <c r="D116" s="4" t="s">
        <v>135</v>
      </c>
      <c r="E116" s="4" t="s">
        <v>136</v>
      </c>
      <c r="F116" s="4" t="str">
        <f>"2016-09-05"</f>
        <v>2016-09-05</v>
      </c>
      <c r="G116" s="5">
        <v>918</v>
      </c>
      <c r="H116" s="5"/>
    </row>
    <row r="117" spans="1:8" ht="30" x14ac:dyDescent="0.25">
      <c r="A117" s="4" t="s">
        <v>8</v>
      </c>
      <c r="B117" s="2" t="s">
        <v>71</v>
      </c>
      <c r="C117" s="4" t="str">
        <f>"Amazon EU"</f>
        <v>Amazon EU</v>
      </c>
      <c r="D117" s="4" t="s">
        <v>149</v>
      </c>
      <c r="E117" s="4" t="s">
        <v>13</v>
      </c>
      <c r="F117" s="4" t="str">
        <f>"2016-09-16"</f>
        <v>2016-09-16</v>
      </c>
      <c r="G117" s="5">
        <v>19.989999999999998</v>
      </c>
      <c r="H117" s="5"/>
    </row>
    <row r="118" spans="1:8" ht="30" x14ac:dyDescent="0.25">
      <c r="A118" s="4" t="s">
        <v>8</v>
      </c>
      <c r="B118" s="2" t="s">
        <v>71</v>
      </c>
      <c r="C118" s="4" t="str">
        <f>"AMAZON UK RETAIL AMAZO"</f>
        <v>AMAZON UK RETAIL AMAZO</v>
      </c>
      <c r="D118" s="4" t="s">
        <v>149</v>
      </c>
      <c r="E118" s="4" t="s">
        <v>10</v>
      </c>
      <c r="F118" s="4" t="str">
        <f>"2016-09-16"</f>
        <v>2016-09-16</v>
      </c>
      <c r="G118" s="5">
        <v>19.98</v>
      </c>
      <c r="H118" s="5"/>
    </row>
    <row r="119" spans="1:8" ht="30" x14ac:dyDescent="0.25">
      <c r="A119" s="4" t="s">
        <v>8</v>
      </c>
      <c r="B119" s="2" t="s">
        <v>76</v>
      </c>
      <c r="C119" s="4" t="str">
        <f>"Trainline.com Ltd"</f>
        <v>Trainline.com Ltd</v>
      </c>
      <c r="D119" s="4" t="s">
        <v>43</v>
      </c>
      <c r="E119" s="4" t="s">
        <v>44</v>
      </c>
      <c r="F119" s="4" t="str">
        <f>"2016-09-02"</f>
        <v>2016-09-02</v>
      </c>
      <c r="G119" s="5">
        <v>71.400000000000006</v>
      </c>
      <c r="H119" s="5"/>
    </row>
    <row r="120" spans="1:8" ht="30" x14ac:dyDescent="0.25">
      <c r="A120" s="4" t="s">
        <v>8</v>
      </c>
      <c r="B120" s="2" t="s">
        <v>77</v>
      </c>
      <c r="C120" s="4" t="str">
        <f>"WWW.OPTION-HYGIENE.CO."</f>
        <v>WWW.OPTION-HYGIENE.CO.</v>
      </c>
      <c r="D120" s="4" t="s">
        <v>137</v>
      </c>
      <c r="E120" s="4" t="s">
        <v>25</v>
      </c>
      <c r="F120" s="4" t="str">
        <f>"2016-08-19"</f>
        <v>2016-08-19</v>
      </c>
      <c r="G120" s="5">
        <v>49.5</v>
      </c>
      <c r="H120" s="5"/>
    </row>
    <row r="121" spans="1:8" x14ac:dyDescent="0.25">
      <c r="A121" s="4" t="s">
        <v>8</v>
      </c>
      <c r="B121" s="2" t="s">
        <v>77</v>
      </c>
      <c r="C121" s="4" t="str">
        <f>"JACS (KEIGHLEY) LTD"</f>
        <v>JACS (KEIGHLEY) LTD</v>
      </c>
      <c r="D121" s="4" t="s">
        <v>138</v>
      </c>
      <c r="E121" s="4" t="s">
        <v>139</v>
      </c>
      <c r="F121" s="4" t="str">
        <f>"2016-08-24"</f>
        <v>2016-08-24</v>
      </c>
      <c r="G121" s="5">
        <v>164.16</v>
      </c>
      <c r="H121" s="5"/>
    </row>
    <row r="122" spans="1:8" x14ac:dyDescent="0.25">
      <c r="A122" s="4" t="s">
        <v>8</v>
      </c>
      <c r="B122" s="2" t="s">
        <v>77</v>
      </c>
      <c r="C122" s="4" t="str">
        <f>"H.C.SLINGSBY PLC"</f>
        <v>H.C.SLINGSBY PLC</v>
      </c>
      <c r="D122" s="4" t="s">
        <v>140</v>
      </c>
      <c r="E122" s="4" t="s">
        <v>87</v>
      </c>
      <c r="F122" s="4" t="str">
        <f>"2016-09-07"</f>
        <v>2016-09-07</v>
      </c>
      <c r="G122" s="5">
        <v>950.16</v>
      </c>
      <c r="H122" s="5"/>
    </row>
    <row r="123" spans="1:8" x14ac:dyDescent="0.25">
      <c r="A123" s="4" t="s">
        <v>8</v>
      </c>
      <c r="B123" s="2" t="s">
        <v>77</v>
      </c>
      <c r="C123" s="4" t="str">
        <f>"H.C.SLINGSBY PLC"</f>
        <v>H.C.SLINGSBY PLC</v>
      </c>
      <c r="D123" s="4" t="s">
        <v>140</v>
      </c>
      <c r="E123" s="4" t="s">
        <v>87</v>
      </c>
      <c r="F123" s="4" t="str">
        <f>"2016-09-19"</f>
        <v>2016-09-19</v>
      </c>
      <c r="G123" s="5">
        <v>126</v>
      </c>
      <c r="H123" s="5"/>
    </row>
    <row r="124" spans="1:8" ht="30" x14ac:dyDescent="0.25">
      <c r="A124" s="4" t="s">
        <v>8</v>
      </c>
      <c r="B124" s="2" t="s">
        <v>74</v>
      </c>
      <c r="C124" s="4" t="str">
        <f>"HMCOURTS-SERVICE.G"</f>
        <v>HMCOURTS-SERVICE.G</v>
      </c>
      <c r="D124" s="4" t="s">
        <v>64</v>
      </c>
      <c r="E124" s="4" t="s">
        <v>65</v>
      </c>
      <c r="F124" s="4" t="str">
        <f>"2016-09-02"</f>
        <v>2016-09-02</v>
      </c>
      <c r="G124" s="5">
        <v>312</v>
      </c>
      <c r="H124" s="5"/>
    </row>
  </sheetData>
  <pageMargins left="0.19685039370078741" right="0.19685039370078741" top="0.19685039370078741" bottom="0.19685039370078741" header="0.19685039370078741" footer="0.1968503937007874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Goverment Procurement Card Tran</vt:lpstr>
      <vt:lpstr>'Goverment Procurement Card Tran'!Print_Area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2016-08-09T08:02:28Z</dcterms:created>
  <dcterms:modified xsi:type="dcterms:W3CDTF">2016-10-31T16:01:09Z</dcterms:modified>
</cp:coreProperties>
</file>