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18195" windowHeight="11760"/>
  </bookViews>
  <sheets>
    <sheet name="july to sept 15" sheetId="4" r:id="rId1"/>
  </sheets>
  <definedNames>
    <definedName name="_xlnm.Print_Titles" localSheetId="0">'july to sept 15'!$1:$1</definedName>
  </definedNames>
  <calcPr calcId="145621" iterateDelta="252"/>
</workbook>
</file>

<file path=xl/calcChain.xml><?xml version="1.0" encoding="utf-8"?>
<calcChain xmlns="http://schemas.openxmlformats.org/spreadsheetml/2006/main">
  <c r="F95" i="4" l="1"/>
  <c r="C95" i="4"/>
  <c r="F94" i="4"/>
  <c r="C94" i="4"/>
  <c r="F93" i="4"/>
  <c r="C93" i="4"/>
  <c r="F92" i="4"/>
  <c r="C92" i="4"/>
  <c r="F91" i="4"/>
  <c r="C91" i="4"/>
  <c r="F90" i="4"/>
  <c r="C90" i="4"/>
  <c r="F89" i="4"/>
  <c r="C89" i="4"/>
  <c r="F88" i="4"/>
  <c r="C88" i="4"/>
  <c r="F87" i="4"/>
  <c r="C87" i="4"/>
  <c r="F86" i="4"/>
  <c r="C86" i="4"/>
  <c r="F85" i="4"/>
  <c r="C85" i="4"/>
  <c r="F84" i="4"/>
  <c r="C84" i="4"/>
  <c r="F83" i="4"/>
  <c r="C83" i="4"/>
  <c r="F82" i="4"/>
  <c r="C82" i="4"/>
  <c r="F81" i="4"/>
  <c r="C81" i="4"/>
  <c r="F80" i="4"/>
  <c r="C80" i="4"/>
  <c r="H79" i="4"/>
  <c r="G79" i="4"/>
  <c r="F79" i="4"/>
  <c r="C79" i="4"/>
  <c r="F78" i="4"/>
  <c r="C78" i="4"/>
  <c r="F77" i="4"/>
  <c r="C77" i="4"/>
  <c r="F76" i="4"/>
  <c r="C76" i="4"/>
  <c r="F75" i="4"/>
  <c r="C75" i="4"/>
  <c r="F74" i="4"/>
  <c r="C74" i="4"/>
  <c r="F73" i="4"/>
  <c r="C73" i="4"/>
  <c r="F72" i="4"/>
  <c r="C72" i="4"/>
  <c r="F71" i="4"/>
  <c r="C71" i="4"/>
  <c r="F70" i="4"/>
  <c r="C70" i="4"/>
  <c r="F69" i="4"/>
  <c r="C69" i="4"/>
  <c r="F68" i="4"/>
  <c r="C68" i="4"/>
  <c r="F67" i="4"/>
  <c r="C67" i="4"/>
  <c r="F66" i="4"/>
  <c r="C66" i="4"/>
  <c r="F65" i="4"/>
  <c r="C65" i="4"/>
  <c r="F64" i="4"/>
  <c r="C64" i="4"/>
  <c r="F63" i="4"/>
  <c r="C63" i="4"/>
  <c r="F62" i="4"/>
  <c r="C62" i="4"/>
  <c r="F61" i="4"/>
  <c r="C61" i="4"/>
  <c r="F60" i="4"/>
  <c r="C60" i="4"/>
  <c r="F59" i="4"/>
  <c r="C59" i="4"/>
  <c r="F58" i="4"/>
  <c r="C58" i="4"/>
  <c r="F57" i="4"/>
  <c r="C57" i="4"/>
  <c r="F56" i="4"/>
  <c r="C56" i="4"/>
  <c r="F55" i="4"/>
  <c r="C55" i="4"/>
  <c r="F54" i="4"/>
  <c r="C54" i="4"/>
  <c r="F53" i="4"/>
  <c r="C53" i="4"/>
  <c r="F52" i="4"/>
  <c r="C52" i="4"/>
  <c r="F51" i="4"/>
  <c r="C51" i="4"/>
  <c r="F50" i="4"/>
  <c r="C50" i="4"/>
  <c r="F49" i="4"/>
  <c r="C49" i="4"/>
  <c r="F48" i="4"/>
  <c r="C48" i="4"/>
  <c r="F47" i="4"/>
  <c r="C47" i="4"/>
  <c r="F46" i="4"/>
  <c r="C46" i="4"/>
  <c r="F45" i="4"/>
  <c r="C45" i="4"/>
  <c r="F44" i="4"/>
  <c r="C44" i="4"/>
  <c r="F43" i="4"/>
  <c r="C43" i="4"/>
  <c r="F42" i="4"/>
  <c r="C42" i="4"/>
  <c r="F41" i="4"/>
  <c r="C41" i="4"/>
  <c r="F40" i="4"/>
  <c r="C40" i="4"/>
  <c r="F39" i="4"/>
  <c r="C39" i="4"/>
  <c r="F38" i="4"/>
  <c r="C38" i="4"/>
  <c r="F37" i="4"/>
  <c r="C37" i="4"/>
  <c r="F36" i="4"/>
  <c r="C36" i="4"/>
  <c r="F35" i="4"/>
  <c r="C35" i="4"/>
  <c r="F34" i="4"/>
  <c r="C34" i="4"/>
  <c r="F33" i="4"/>
  <c r="C33" i="4"/>
  <c r="F32" i="4"/>
  <c r="C32" i="4"/>
  <c r="F31" i="4"/>
  <c r="C31" i="4"/>
  <c r="F30" i="4"/>
  <c r="C30" i="4"/>
  <c r="F29" i="4"/>
  <c r="C29" i="4"/>
  <c r="F28" i="4"/>
  <c r="C28" i="4"/>
  <c r="F27" i="4"/>
  <c r="C27" i="4"/>
  <c r="F26" i="4"/>
  <c r="C26" i="4"/>
  <c r="F25" i="4"/>
  <c r="C25" i="4"/>
  <c r="F24" i="4"/>
  <c r="C24" i="4"/>
  <c r="F23" i="4"/>
  <c r="C23" i="4"/>
  <c r="F22" i="4"/>
  <c r="C22" i="4"/>
  <c r="F21" i="4"/>
  <c r="C21" i="4"/>
  <c r="F20" i="4"/>
  <c r="C20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F9" i="4"/>
  <c r="C9" i="4"/>
  <c r="F8" i="4"/>
  <c r="C8" i="4"/>
  <c r="F7" i="4"/>
  <c r="C7" i="4"/>
  <c r="F6" i="4"/>
  <c r="C6" i="4"/>
  <c r="F5" i="4"/>
  <c r="C5" i="4"/>
  <c r="F4" i="4"/>
  <c r="C4" i="4"/>
  <c r="F3" i="4"/>
  <c r="F2" i="4"/>
  <c r="C2" i="4"/>
</calcChain>
</file>

<file path=xl/sharedStrings.xml><?xml version="1.0" encoding="utf-8"?>
<sst xmlns="http://schemas.openxmlformats.org/spreadsheetml/2006/main" count="383" uniqueCount="105">
  <si>
    <t>Date of transaction</t>
  </si>
  <si>
    <t>Merchant Name</t>
  </si>
  <si>
    <t>PASSENGER RAILWAYS</t>
  </si>
  <si>
    <t>MEMBERSHIP ORGANIZATIONS NOT ELSEWHERE CLASSIFIED</t>
  </si>
  <si>
    <t>GOVERNMENT SERVICES NOT ELSEWHERE CLASSIFIED</t>
  </si>
  <si>
    <t>GROCERY STORES  SUPERMARKETS</t>
  </si>
  <si>
    <t>SPORTING GOODS STORES</t>
  </si>
  <si>
    <t>FLORISTS</t>
  </si>
  <si>
    <t>TRAVELODGE</t>
  </si>
  <si>
    <t>MISC FOOD STORES-SPECIALITY CONVENIENCE MARKETS VENDING MACHINES</t>
  </si>
  <si>
    <t>BUSINESS SERVICES NOT ELSEWHERE CLASSIFIED</t>
  </si>
  <si>
    <t>ALL OTHER DIRECT MARKETERS</t>
  </si>
  <si>
    <t>STATIONERY  OFFICE AND SCHOOL SUPPLY STO</t>
  </si>
  <si>
    <t>AIRLINES  AIR CARRIERS</t>
  </si>
  <si>
    <t>DISCOUNT STORES</t>
  </si>
  <si>
    <t>ARTIST SUPPLY STORES  CRAFT SHOPS</t>
  </si>
  <si>
    <t>ELECTRONIC SALES</t>
  </si>
  <si>
    <t>Organisation Name</t>
  </si>
  <si>
    <t>Department</t>
  </si>
  <si>
    <t>Purpose of Expenditure (Narrative)</t>
  </si>
  <si>
    <t>Procurement (Merchant) Category</t>
  </si>
  <si>
    <t>Net Amount</t>
  </si>
  <si>
    <t>Craven District Council</t>
  </si>
  <si>
    <t>Irrecoverable VAT</t>
  </si>
  <si>
    <t>Environmental Health &amp; Strategic Housing</t>
  </si>
  <si>
    <t>Bereavement Services</t>
  </si>
  <si>
    <t>Batteries</t>
  </si>
  <si>
    <t>PA Office/ Chief Executive</t>
  </si>
  <si>
    <t>CD Player</t>
  </si>
  <si>
    <t>Planning &amp; Regeneration</t>
  </si>
  <si>
    <t>Fruit &amp; Veg for Café</t>
  </si>
  <si>
    <t>Vending Supplies</t>
  </si>
  <si>
    <t>Credit Checks</t>
  </si>
  <si>
    <t>Legal &amp; Democratic Services</t>
  </si>
  <si>
    <t>Chief Executive</t>
  </si>
  <si>
    <t>Waste Management Services</t>
  </si>
  <si>
    <t>Vehicle Tax</t>
  </si>
  <si>
    <t>MOT  Test Slots</t>
  </si>
  <si>
    <t>Environmental Health</t>
  </si>
  <si>
    <t>Noise Management Workshop</t>
  </si>
  <si>
    <t>Drinks for Event</t>
  </si>
  <si>
    <t>Event Management</t>
  </si>
  <si>
    <t>Leadership Conference</t>
  </si>
  <si>
    <t>Event Refreshments</t>
  </si>
  <si>
    <t>Health and Safety Equipment</t>
  </si>
  <si>
    <t>Disclosure for Alcohol License</t>
  </si>
  <si>
    <t>Staff Reward Scheme Vouchers</t>
  </si>
  <si>
    <t>Project Management</t>
  </si>
  <si>
    <t>Museum</t>
  </si>
  <si>
    <t>Flight from Ohrid-London</t>
  </si>
  <si>
    <t>Flight from London-Tivat</t>
  </si>
  <si>
    <t>Display</t>
  </si>
  <si>
    <t>PROFESSIONAL SERVICES NOT ELSEWHERE CLASSIFIED</t>
  </si>
  <si>
    <t>CHARITABLE AND SOCIAL SERVICE ORGANIZATIONS</t>
  </si>
  <si>
    <t>INDUSTRIAL SUPPLIES NOT ELSEWHERE CLASSI</t>
  </si>
  <si>
    <t>HARDWARE STORES</t>
  </si>
  <si>
    <t>CHEMICALS AND ALLIED PRODUCTS NOT ELSEWH</t>
  </si>
  <si>
    <t>ELECTRICAL PARTS AND EQUIPMENT</t>
  </si>
  <si>
    <t>SERVICE STATIONS</t>
  </si>
  <si>
    <t>FINES</t>
  </si>
  <si>
    <t>Financial Management</t>
  </si>
  <si>
    <t>Tools</t>
  </si>
  <si>
    <t xml:space="preserve">Fruit &amp; Veg for Café </t>
  </si>
  <si>
    <t>Membership</t>
  </si>
  <si>
    <t>Door Lock</t>
  </si>
  <si>
    <t>PPE</t>
  </si>
  <si>
    <t>Book</t>
  </si>
  <si>
    <t>Revenues &amp; Benefit Services</t>
  </si>
  <si>
    <t>Asbestos Assessment Event</t>
  </si>
  <si>
    <t>Tools/ Stationary</t>
  </si>
  <si>
    <t>Planning Services</t>
  </si>
  <si>
    <t>Safety Equipment</t>
  </si>
  <si>
    <t>Door Handle</t>
  </si>
  <si>
    <t>MANAGEMENT  CONSULTING AND PUBLIC RELATIONS SERVICES</t>
  </si>
  <si>
    <t>AUTOMOBILE PARKING LOTS AND GARAGES</t>
  </si>
  <si>
    <t>MISCELLANEOUS AND RETAIL STORES</t>
  </si>
  <si>
    <t>SPECIALITY CLEANING POLISHING &amp; SANITATION PREPARATIONS</t>
  </si>
  <si>
    <t>COMPUTER NETWORK/INFORMATION SERVICES</t>
  </si>
  <si>
    <t>DURABLE GOODS NOT ELSEWHERE CLASSIFIED</t>
  </si>
  <si>
    <t>COMPUTER SOFTWARE STORES</t>
  </si>
  <si>
    <t>MISCELLANEOUS PERSONAL SERVICES</t>
  </si>
  <si>
    <t>Subscription</t>
  </si>
  <si>
    <t>Candles</t>
  </si>
  <si>
    <t>Office Equipment</t>
  </si>
  <si>
    <t>Parking</t>
  </si>
  <si>
    <t>Cleaning Equipment</t>
  </si>
  <si>
    <t>Business Support</t>
  </si>
  <si>
    <t>Microphones</t>
  </si>
  <si>
    <t>Revenues &amp; Benefits</t>
  </si>
  <si>
    <t>Conference</t>
  </si>
  <si>
    <t>Application Forms</t>
  </si>
  <si>
    <t>Tyre and Inner tube for wheelchair</t>
  </si>
  <si>
    <t>Computer software</t>
  </si>
  <si>
    <t>Applications for Liability Orders</t>
  </si>
  <si>
    <t>Train Travel</t>
  </si>
  <si>
    <t xml:space="preserve">Train Travel </t>
  </si>
  <si>
    <t>Display boards</t>
  </si>
  <si>
    <t>Supplies for training day</t>
  </si>
  <si>
    <t>Petrol for maintenance equipment</t>
  </si>
  <si>
    <t>Stationery</t>
  </si>
  <si>
    <t>Application for Liability Orders</t>
  </si>
  <si>
    <t>Oil and Equipment</t>
  </si>
  <si>
    <t>Customer services</t>
  </si>
  <si>
    <t xml:space="preserve">Accommodation </t>
  </si>
  <si>
    <t>Stationery for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</si>
</sst>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/>
    </xf>
    <xf numFmtId="2" fontId="18" fillId="0" borderId="10" xfId="0" applyNumberFormat="1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52" zoomScaleNormal="100" workbookViewId="0">
      <selection activeCell="B69" sqref="B69"/>
    </sheetView>
  </sheetViews>
  <sheetFormatPr defaultRowHeight="15" x14ac:dyDescent="0.25"/>
  <cols>
    <col min="1" max="1" width="19.85546875" customWidth="1"/>
    <col min="2" max="2" width="24.7109375" customWidth="1"/>
    <col min="3" max="3" width="25.5703125" customWidth="1"/>
    <col min="4" max="4" width="28.28515625" customWidth="1"/>
    <col min="5" max="5" width="60.140625" customWidth="1"/>
    <col min="6" max="6" width="11.85546875" style="1" customWidth="1"/>
    <col min="7" max="7" width="7.7109375" style="1" customWidth="1"/>
    <col min="8" max="8" width="11.85546875" style="1" customWidth="1"/>
  </cols>
  <sheetData>
    <row r="1" spans="1:8" ht="26.25" x14ac:dyDescent="0.25">
      <c r="A1" s="11" t="s">
        <v>17</v>
      </c>
      <c r="B1" s="11" t="s">
        <v>18</v>
      </c>
      <c r="C1" s="11" t="s">
        <v>1</v>
      </c>
      <c r="D1" s="11" t="s">
        <v>19</v>
      </c>
      <c r="E1" s="11" t="s">
        <v>20</v>
      </c>
      <c r="F1" s="10" t="s">
        <v>0</v>
      </c>
      <c r="G1" s="10" t="s">
        <v>21</v>
      </c>
      <c r="H1" s="10" t="s">
        <v>23</v>
      </c>
    </row>
    <row r="2" spans="1:8" x14ac:dyDescent="0.25">
      <c r="A2" s="2" t="s">
        <v>22</v>
      </c>
      <c r="B2" s="2" t="s">
        <v>33</v>
      </c>
      <c r="C2" s="2" t="str">
        <f>"SKIPTON STN TO"</f>
        <v>SKIPTON STN TO</v>
      </c>
      <c r="D2" s="2" t="s">
        <v>94</v>
      </c>
      <c r="E2" s="2" t="s">
        <v>2</v>
      </c>
      <c r="F2" s="3" t="str">
        <f>"2015-07-09"</f>
        <v>2015-07-09</v>
      </c>
      <c r="G2" s="4">
        <v>17</v>
      </c>
      <c r="H2" s="3"/>
    </row>
    <row r="3" spans="1:8" x14ac:dyDescent="0.25">
      <c r="A3" s="2" t="s">
        <v>22</v>
      </c>
      <c r="B3" s="2" t="s">
        <v>38</v>
      </c>
      <c r="C3" s="2"/>
      <c r="D3" s="2" t="s">
        <v>94</v>
      </c>
      <c r="E3" s="2" t="s">
        <v>2</v>
      </c>
      <c r="F3" s="3" t="str">
        <f>"2015-07-13"</f>
        <v>2015-07-13</v>
      </c>
      <c r="G3" s="4">
        <v>29.6</v>
      </c>
      <c r="H3" s="3"/>
    </row>
    <row r="4" spans="1:8" x14ac:dyDescent="0.25">
      <c r="A4" s="2" t="s">
        <v>22</v>
      </c>
      <c r="B4" s="2" t="s">
        <v>38</v>
      </c>
      <c r="C4" s="2" t="str">
        <f>"CIEH"</f>
        <v>CIEH</v>
      </c>
      <c r="D4" s="2" t="s">
        <v>39</v>
      </c>
      <c r="E4" s="2" t="s">
        <v>3</v>
      </c>
      <c r="F4" s="3" t="str">
        <f>"2015-07-16"</f>
        <v>2015-07-16</v>
      </c>
      <c r="G4" s="4">
        <v>175</v>
      </c>
      <c r="H4" s="3"/>
    </row>
    <row r="5" spans="1:8" x14ac:dyDescent="0.25">
      <c r="A5" s="2" t="s">
        <v>22</v>
      </c>
      <c r="B5" s="2" t="s">
        <v>60</v>
      </c>
      <c r="C5" s="2" t="str">
        <f>"TRAINLINE.COM"</f>
        <v>TRAINLINE.COM</v>
      </c>
      <c r="D5" s="2" t="s">
        <v>94</v>
      </c>
      <c r="E5" s="2" t="s">
        <v>2</v>
      </c>
      <c r="F5" s="3" t="str">
        <f>"2015-07-13"</f>
        <v>2015-07-13</v>
      </c>
      <c r="G5" s="4">
        <v>30.96</v>
      </c>
      <c r="H5" s="3"/>
    </row>
    <row r="6" spans="1:8" x14ac:dyDescent="0.25">
      <c r="A6" s="2" t="s">
        <v>22</v>
      </c>
      <c r="B6" s="2" t="s">
        <v>60</v>
      </c>
      <c r="C6" s="2" t="str">
        <f>"SMEBUSINESSCHECK"</f>
        <v>SMEBUSINESSCHECK</v>
      </c>
      <c r="D6" s="2" t="s">
        <v>32</v>
      </c>
      <c r="E6" s="2" t="s">
        <v>11</v>
      </c>
      <c r="F6" s="3" t="str">
        <f>"2015-07-15"</f>
        <v>2015-07-15</v>
      </c>
      <c r="G6" s="4">
        <v>35.979999999999997</v>
      </c>
      <c r="H6" s="3"/>
    </row>
    <row r="7" spans="1:8" x14ac:dyDescent="0.25">
      <c r="A7" s="2" t="s">
        <v>22</v>
      </c>
      <c r="B7" s="2" t="s">
        <v>60</v>
      </c>
      <c r="C7" s="2" t="str">
        <f>"SMEBUSINESSCHECK"</f>
        <v>SMEBUSINESSCHECK</v>
      </c>
      <c r="D7" s="2" t="s">
        <v>32</v>
      </c>
      <c r="E7" s="2" t="s">
        <v>11</v>
      </c>
      <c r="F7" s="3" t="str">
        <f>"2015-07-16"</f>
        <v>2015-07-16</v>
      </c>
      <c r="G7" s="4">
        <v>35.979999999999997</v>
      </c>
      <c r="H7" s="3"/>
    </row>
    <row r="8" spans="1:8" x14ac:dyDescent="0.25">
      <c r="A8" s="2" t="s">
        <v>22</v>
      </c>
      <c r="B8" s="2"/>
      <c r="C8" s="2" t="str">
        <f>"TRAVELODGE WEBSITE"</f>
        <v>TRAVELODGE WEBSITE</v>
      </c>
      <c r="D8" s="2" t="s">
        <v>103</v>
      </c>
      <c r="E8" s="2" t="s">
        <v>8</v>
      </c>
      <c r="F8" s="3" t="str">
        <f>"2015-07-04"</f>
        <v>2015-07-04</v>
      </c>
      <c r="G8" s="4">
        <v>86.67</v>
      </c>
      <c r="H8" s="3">
        <v>17.329999999999998</v>
      </c>
    </row>
    <row r="9" spans="1:8" x14ac:dyDescent="0.25">
      <c r="A9" s="2" t="s">
        <v>22</v>
      </c>
      <c r="B9" s="2" t="s">
        <v>47</v>
      </c>
      <c r="C9" s="2" t="str">
        <f>"TORQ EVENTS LIMITED"</f>
        <v>TORQ EVENTS LIMITED</v>
      </c>
      <c r="D9" s="2" t="s">
        <v>43</v>
      </c>
      <c r="E9" s="2" t="s">
        <v>6</v>
      </c>
      <c r="F9" s="3" t="str">
        <f>"2015-06-22"</f>
        <v>2015-06-22</v>
      </c>
      <c r="G9" s="4">
        <v>578.08000000000004</v>
      </c>
      <c r="H9" s="3"/>
    </row>
    <row r="10" spans="1:8" x14ac:dyDescent="0.25">
      <c r="A10" s="2" t="s">
        <v>22</v>
      </c>
      <c r="B10" s="2" t="s">
        <v>47</v>
      </c>
      <c r="C10" s="2" t="str">
        <f>"SKIPTON STN TO"</f>
        <v>SKIPTON STN TO</v>
      </c>
      <c r="D10" s="2" t="s">
        <v>94</v>
      </c>
      <c r="E10" s="2" t="s">
        <v>2</v>
      </c>
      <c r="F10" s="3" t="str">
        <f>"2015-06-23"</f>
        <v>2015-06-23</v>
      </c>
      <c r="G10" s="4">
        <v>490.48</v>
      </c>
      <c r="H10" s="3"/>
    </row>
    <row r="11" spans="1:8" x14ac:dyDescent="0.25">
      <c r="A11" s="2" t="s">
        <v>22</v>
      </c>
      <c r="B11" s="2" t="s">
        <v>47</v>
      </c>
      <c r="C11" s="2" t="str">
        <f>"BERRIES FLORIST"</f>
        <v>BERRIES FLORIST</v>
      </c>
      <c r="D11" s="2" t="s">
        <v>102</v>
      </c>
      <c r="E11" s="2" t="s">
        <v>7</v>
      </c>
      <c r="F11" s="3" t="str">
        <f>"2015-06-30"</f>
        <v>2015-06-30</v>
      </c>
      <c r="G11" s="4">
        <v>30.42</v>
      </c>
      <c r="H11" s="3">
        <v>6.08</v>
      </c>
    </row>
    <row r="12" spans="1:8" x14ac:dyDescent="0.25">
      <c r="A12" s="2" t="s">
        <v>22</v>
      </c>
      <c r="B12" s="2" t="s">
        <v>25</v>
      </c>
      <c r="C12" s="2" t="str">
        <f>"JOHN PHILLIP OF SK"</f>
        <v>JOHN PHILLIP OF SK</v>
      </c>
      <c r="D12" s="2" t="s">
        <v>28</v>
      </c>
      <c r="E12" s="2" t="s">
        <v>16</v>
      </c>
      <c r="F12" s="3" t="str">
        <f>"2015-07-02"</f>
        <v>2015-07-02</v>
      </c>
      <c r="G12" s="4">
        <v>91.67</v>
      </c>
      <c r="H12" s="3"/>
    </row>
    <row r="13" spans="1:8" x14ac:dyDescent="0.25">
      <c r="A13" s="2" t="s">
        <v>22</v>
      </c>
      <c r="B13" s="2" t="s">
        <v>25</v>
      </c>
      <c r="C13" s="2" t="str">
        <f>"B&amp;M RETAIL LTD"</f>
        <v>B&amp;M RETAIL LTD</v>
      </c>
      <c r="D13" s="2" t="s">
        <v>26</v>
      </c>
      <c r="E13" s="2" t="s">
        <v>14</v>
      </c>
      <c r="F13" s="3" t="str">
        <f>"2015-07-02"</f>
        <v>2015-07-02</v>
      </c>
      <c r="G13" s="4">
        <v>9.9499999999999993</v>
      </c>
      <c r="H13" s="3"/>
    </row>
    <row r="14" spans="1:8" x14ac:dyDescent="0.25">
      <c r="A14" s="2" t="s">
        <v>22</v>
      </c>
      <c r="B14" s="2" t="s">
        <v>27</v>
      </c>
      <c r="C14" s="2" t="str">
        <f>"SKIPTON STN TO"</f>
        <v>SKIPTON STN TO</v>
      </c>
      <c r="D14" s="2" t="s">
        <v>94</v>
      </c>
      <c r="E14" s="2" t="s">
        <v>2</v>
      </c>
      <c r="F14" s="3" t="str">
        <f>"2015-06-19"</f>
        <v>2015-06-19</v>
      </c>
      <c r="G14" s="4">
        <v>12</v>
      </c>
      <c r="H14" s="3"/>
    </row>
    <row r="15" spans="1:8" x14ac:dyDescent="0.25">
      <c r="A15" s="2" t="s">
        <v>22</v>
      </c>
      <c r="B15" s="2" t="s">
        <v>27</v>
      </c>
      <c r="C15" s="2" t="str">
        <f>"TRAINLINE.COM"</f>
        <v>TRAINLINE.COM</v>
      </c>
      <c r="D15" s="2" t="s">
        <v>94</v>
      </c>
      <c r="E15" s="2" t="s">
        <v>2</v>
      </c>
      <c r="F15" s="3" t="str">
        <f>"2015-06-19"</f>
        <v>2015-06-19</v>
      </c>
      <c r="G15" s="4">
        <v>63.55</v>
      </c>
      <c r="H15" s="3"/>
    </row>
    <row r="16" spans="1:8" x14ac:dyDescent="0.25">
      <c r="A16" s="2" t="s">
        <v>22</v>
      </c>
      <c r="B16" s="2" t="s">
        <v>27</v>
      </c>
      <c r="C16" s="2" t="str">
        <f>"MARKS &amp; SPENCER PLC"</f>
        <v>MARKS &amp; SPENCER PLC</v>
      </c>
      <c r="D16" s="2" t="s">
        <v>46</v>
      </c>
      <c r="E16" s="2" t="s">
        <v>5</v>
      </c>
      <c r="F16" s="3" t="str">
        <f>"2015-07-02"</f>
        <v>2015-07-02</v>
      </c>
      <c r="G16" s="4">
        <v>50</v>
      </c>
      <c r="H16" s="3"/>
    </row>
    <row r="17" spans="1:8" x14ac:dyDescent="0.25">
      <c r="A17" s="2" t="s">
        <v>22</v>
      </c>
      <c r="B17" s="2" t="s">
        <v>35</v>
      </c>
      <c r="C17" s="2" t="str">
        <f>"TESCO STORES 5982"</f>
        <v>TESCO STORES 5982</v>
      </c>
      <c r="D17" s="2" t="s">
        <v>44</v>
      </c>
      <c r="E17" s="2" t="s">
        <v>5</v>
      </c>
      <c r="F17" s="3" t="str">
        <f>"2015-06-30"</f>
        <v>2015-06-30</v>
      </c>
      <c r="G17" s="4">
        <v>26.25</v>
      </c>
      <c r="H17" s="4">
        <v>5.25</v>
      </c>
    </row>
    <row r="18" spans="1:8" x14ac:dyDescent="0.25">
      <c r="A18" s="2" t="s">
        <v>22</v>
      </c>
      <c r="B18" s="2" t="s">
        <v>35</v>
      </c>
      <c r="C18" s="2" t="str">
        <f>"PAYPAL *PIONEERVEND"</f>
        <v>PAYPAL *PIONEERVEND</v>
      </c>
      <c r="D18" s="2" t="s">
        <v>31</v>
      </c>
      <c r="E18" s="2" t="s">
        <v>10</v>
      </c>
      <c r="F18" s="3" t="str">
        <f>"2015-07-16"</f>
        <v>2015-07-16</v>
      </c>
      <c r="G18" s="4">
        <v>226.6</v>
      </c>
      <c r="H18" s="4"/>
    </row>
    <row r="19" spans="1:8" x14ac:dyDescent="0.25">
      <c r="A19" s="2" t="s">
        <v>22</v>
      </c>
      <c r="B19" s="2" t="s">
        <v>41</v>
      </c>
      <c r="C19" s="2" t="str">
        <f>"DISCLOSURE SCOT"</f>
        <v>DISCLOSURE SCOT</v>
      </c>
      <c r="D19" s="2" t="s">
        <v>45</v>
      </c>
      <c r="E19" s="2" t="s">
        <v>4</v>
      </c>
      <c r="F19" s="3" t="str">
        <f>"2015-06-24"</f>
        <v>2015-06-24</v>
      </c>
      <c r="G19" s="4">
        <v>25</v>
      </c>
      <c r="H19" s="4"/>
    </row>
    <row r="20" spans="1:8" x14ac:dyDescent="0.25">
      <c r="A20" s="2" t="s">
        <v>22</v>
      </c>
      <c r="B20" s="2" t="s">
        <v>41</v>
      </c>
      <c r="C20" s="2" t="str">
        <f>"TESCO STORES 5982"</f>
        <v>TESCO STORES 5982</v>
      </c>
      <c r="D20" s="2" t="s">
        <v>40</v>
      </c>
      <c r="E20" s="2" t="s">
        <v>5</v>
      </c>
      <c r="F20" s="3" t="str">
        <f>"2015-07-02"</f>
        <v>2015-07-02</v>
      </c>
      <c r="G20" s="4">
        <v>57.58</v>
      </c>
      <c r="H20" s="4"/>
    </row>
    <row r="21" spans="1:8" x14ac:dyDescent="0.25">
      <c r="A21" s="2" t="s">
        <v>22</v>
      </c>
      <c r="B21" s="2" t="s">
        <v>29</v>
      </c>
      <c r="C21" s="2" t="str">
        <f>"CLASS ONE FRESH PRODUCE"</f>
        <v>CLASS ONE FRESH PRODUCE</v>
      </c>
      <c r="D21" s="2" t="s">
        <v>30</v>
      </c>
      <c r="E21" s="2" t="s">
        <v>9</v>
      </c>
      <c r="F21" s="3" t="str">
        <f>"2015-06-23"</f>
        <v>2015-06-23</v>
      </c>
      <c r="G21" s="4">
        <v>93.54</v>
      </c>
      <c r="H21" s="4"/>
    </row>
    <row r="22" spans="1:8" x14ac:dyDescent="0.25">
      <c r="A22" s="2" t="s">
        <v>22</v>
      </c>
      <c r="B22" s="2" t="s">
        <v>29</v>
      </c>
      <c r="C22" s="2" t="str">
        <f>"CLASS ONE FRESH PRODUCE"</f>
        <v>CLASS ONE FRESH PRODUCE</v>
      </c>
      <c r="D22" s="2" t="s">
        <v>30</v>
      </c>
      <c r="E22" s="2" t="s">
        <v>9</v>
      </c>
      <c r="F22" s="3" t="str">
        <f>"2015-06-29"</f>
        <v>2015-06-29</v>
      </c>
      <c r="G22" s="4">
        <v>36.44</v>
      </c>
      <c r="H22" s="4"/>
    </row>
    <row r="23" spans="1:8" x14ac:dyDescent="0.25">
      <c r="A23" s="2" t="s">
        <v>22</v>
      </c>
      <c r="B23" s="2" t="s">
        <v>29</v>
      </c>
      <c r="C23" s="2" t="str">
        <f>"CLASS ONE FRESH PRODUCE"</f>
        <v>CLASS ONE FRESH PRODUCE</v>
      </c>
      <c r="D23" s="2" t="s">
        <v>30</v>
      </c>
      <c r="E23" s="2" t="s">
        <v>9</v>
      </c>
      <c r="F23" s="3" t="str">
        <f>"2015-07-06"</f>
        <v>2015-07-06</v>
      </c>
      <c r="G23" s="4">
        <v>46.73</v>
      </c>
      <c r="H23" s="4"/>
    </row>
    <row r="24" spans="1:8" x14ac:dyDescent="0.25">
      <c r="A24" s="2" t="s">
        <v>22</v>
      </c>
      <c r="B24" s="2" t="s">
        <v>48</v>
      </c>
      <c r="C24" s="2" t="str">
        <f>"ASAP STAMPS LTD."</f>
        <v>ASAP STAMPS LTD.</v>
      </c>
      <c r="D24" s="2" t="s">
        <v>99</v>
      </c>
      <c r="E24" s="2" t="s">
        <v>12</v>
      </c>
      <c r="F24" s="3" t="str">
        <f>"2015-06-22"</f>
        <v>2015-06-22</v>
      </c>
      <c r="G24" s="4">
        <v>15.07</v>
      </c>
      <c r="H24" s="4">
        <v>3.01</v>
      </c>
    </row>
    <row r="25" spans="1:8" x14ac:dyDescent="0.25">
      <c r="A25" s="2" t="s">
        <v>22</v>
      </c>
      <c r="B25" s="2" t="s">
        <v>48</v>
      </c>
      <c r="C25" s="2" t="str">
        <f>"RAILEASY WEB SITE"</f>
        <v>RAILEASY WEB SITE</v>
      </c>
      <c r="D25" s="2" t="s">
        <v>94</v>
      </c>
      <c r="E25" s="2" t="s">
        <v>2</v>
      </c>
      <c r="F25" s="3" t="str">
        <f>"2015-06-24"</f>
        <v>2015-06-24</v>
      </c>
      <c r="G25" s="4">
        <v>65.84</v>
      </c>
      <c r="H25" s="5"/>
    </row>
    <row r="26" spans="1:8" x14ac:dyDescent="0.25">
      <c r="A26" s="2" t="s">
        <v>22</v>
      </c>
      <c r="B26" s="2" t="s">
        <v>48</v>
      </c>
      <c r="C26" s="2" t="str">
        <f>"AIR SERBIA 7YKVQ9"</f>
        <v>AIR SERBIA 7YKVQ9</v>
      </c>
      <c r="D26" s="2" t="s">
        <v>50</v>
      </c>
      <c r="E26" s="2" t="s">
        <v>13</v>
      </c>
      <c r="F26" s="3" t="str">
        <f>"2015-06-24"</f>
        <v>2015-06-24</v>
      </c>
      <c r="G26" s="4">
        <v>171.66</v>
      </c>
      <c r="H26" s="5"/>
    </row>
    <row r="27" spans="1:8" x14ac:dyDescent="0.25">
      <c r="A27" s="2" t="s">
        <v>22</v>
      </c>
      <c r="B27" s="2" t="s">
        <v>48</v>
      </c>
      <c r="C27" s="2" t="str">
        <f>"WIZZ AIR HUN920WZZT1KWPR"</f>
        <v>WIZZ AIR HUN920WZZT1KWPR</v>
      </c>
      <c r="D27" s="2" t="s">
        <v>49</v>
      </c>
      <c r="E27" s="2" t="s">
        <v>13</v>
      </c>
      <c r="F27" s="3" t="str">
        <f>"2015-06-24"</f>
        <v>2015-06-24</v>
      </c>
      <c r="G27" s="4">
        <v>145.29</v>
      </c>
      <c r="H27" s="5"/>
    </row>
    <row r="28" spans="1:8" x14ac:dyDescent="0.25">
      <c r="A28" s="2" t="s">
        <v>22</v>
      </c>
      <c r="B28" s="2" t="s">
        <v>48</v>
      </c>
      <c r="C28" s="2" t="str">
        <f>"ARGOS RETAIL GROUP"</f>
        <v>ARGOS RETAIL GROUP</v>
      </c>
      <c r="D28" s="2" t="s">
        <v>104</v>
      </c>
      <c r="E28" s="2" t="s">
        <v>14</v>
      </c>
      <c r="F28" s="3" t="str">
        <f>"2015-06-26"</f>
        <v>2015-06-26</v>
      </c>
      <c r="G28" s="4">
        <v>24.99</v>
      </c>
      <c r="H28" s="4">
        <v>5</v>
      </c>
    </row>
    <row r="29" spans="1:8" x14ac:dyDescent="0.25">
      <c r="A29" s="2" t="s">
        <v>22</v>
      </c>
      <c r="B29" s="2" t="s">
        <v>48</v>
      </c>
      <c r="C29" s="2" t="str">
        <f>"THE ART SHOP"</f>
        <v>THE ART SHOP</v>
      </c>
      <c r="D29" s="2" t="s">
        <v>51</v>
      </c>
      <c r="E29" s="2" t="s">
        <v>15</v>
      </c>
      <c r="F29" s="3" t="str">
        <f>"2015-07-14"</f>
        <v>2015-07-14</v>
      </c>
      <c r="G29" s="4">
        <v>40.78</v>
      </c>
      <c r="H29" s="4">
        <v>8.16</v>
      </c>
    </row>
    <row r="30" spans="1:8" x14ac:dyDescent="0.25">
      <c r="A30" s="2" t="s">
        <v>22</v>
      </c>
      <c r="B30" s="2" t="s">
        <v>34</v>
      </c>
      <c r="C30" s="2" t="str">
        <f>"SKIPTON STN TO"</f>
        <v>SKIPTON STN TO</v>
      </c>
      <c r="D30" s="2" t="s">
        <v>94</v>
      </c>
      <c r="E30" s="2" t="s">
        <v>2</v>
      </c>
      <c r="F30" s="3" t="str">
        <f>"2015-07-13"</f>
        <v>2015-07-13</v>
      </c>
      <c r="G30" s="4">
        <v>24.2</v>
      </c>
      <c r="H30" s="3"/>
    </row>
    <row r="31" spans="1:8" x14ac:dyDescent="0.25">
      <c r="A31" s="2" t="s">
        <v>22</v>
      </c>
      <c r="B31" s="2" t="s">
        <v>34</v>
      </c>
      <c r="C31" s="2" t="str">
        <f>"NAKED LEADER"</f>
        <v>NAKED LEADER</v>
      </c>
      <c r="D31" s="2" t="s">
        <v>42</v>
      </c>
      <c r="E31" s="2" t="s">
        <v>10</v>
      </c>
      <c r="F31" s="3" t="str">
        <f>"2015-06-22"</f>
        <v>2015-06-22</v>
      </c>
      <c r="G31" s="4">
        <v>199</v>
      </c>
      <c r="H31" s="3"/>
    </row>
    <row r="32" spans="1:8" x14ac:dyDescent="0.25">
      <c r="A32" s="2" t="s">
        <v>22</v>
      </c>
      <c r="B32" s="2" t="s">
        <v>34</v>
      </c>
      <c r="C32" s="2" t="str">
        <f>"NORTHERN RAIL LTD-"</f>
        <v>NORTHERN RAIL LTD-</v>
      </c>
      <c r="D32" s="2" t="s">
        <v>94</v>
      </c>
      <c r="E32" s="2" t="s">
        <v>2</v>
      </c>
      <c r="F32" s="3" t="str">
        <f>"2015-06-23"</f>
        <v>2015-06-23</v>
      </c>
      <c r="G32" s="4">
        <v>13.8</v>
      </c>
      <c r="H32" s="3"/>
    </row>
    <row r="33" spans="1:8" x14ac:dyDescent="0.25">
      <c r="A33" s="2" t="s">
        <v>22</v>
      </c>
      <c r="B33" s="2" t="s">
        <v>34</v>
      </c>
      <c r="C33" s="2" t="str">
        <f>"SKIPTON STN TO"</f>
        <v>SKIPTON STN TO</v>
      </c>
      <c r="D33" s="2" t="s">
        <v>94</v>
      </c>
      <c r="E33" s="2" t="s">
        <v>2</v>
      </c>
      <c r="F33" s="3" t="str">
        <f>"2015-06-25"</f>
        <v>2015-06-25</v>
      </c>
      <c r="G33" s="4">
        <v>13.8</v>
      </c>
      <c r="H33" s="3"/>
    </row>
    <row r="34" spans="1:8" x14ac:dyDescent="0.25">
      <c r="A34" s="2" t="s">
        <v>22</v>
      </c>
      <c r="B34" s="2" t="s">
        <v>34</v>
      </c>
      <c r="C34" s="2" t="str">
        <f>"ARRIVA TRAINS WALE"</f>
        <v>ARRIVA TRAINS WALE</v>
      </c>
      <c r="D34" s="2" t="s">
        <v>94</v>
      </c>
      <c r="E34" s="2" t="s">
        <v>2</v>
      </c>
      <c r="F34" s="3" t="str">
        <f>"2015-07-13"</f>
        <v>2015-07-13</v>
      </c>
      <c r="G34" s="4">
        <v>12.1</v>
      </c>
      <c r="H34" s="3"/>
    </row>
    <row r="35" spans="1:8" x14ac:dyDescent="0.25">
      <c r="A35" s="2" t="s">
        <v>22</v>
      </c>
      <c r="B35" s="2" t="s">
        <v>34</v>
      </c>
      <c r="C35" s="2" t="str">
        <f>"SKIPTON STN TO"</f>
        <v>SKIPTON STN TO</v>
      </c>
      <c r="D35" s="2" t="s">
        <v>94</v>
      </c>
      <c r="E35" s="2" t="s">
        <v>2</v>
      </c>
      <c r="F35" s="3" t="str">
        <f>"2015-07-15"</f>
        <v>2015-07-15</v>
      </c>
      <c r="G35" s="4">
        <v>7.15</v>
      </c>
      <c r="H35" s="3"/>
    </row>
    <row r="36" spans="1:8" x14ac:dyDescent="0.25">
      <c r="A36" s="2" t="s">
        <v>22</v>
      </c>
      <c r="B36" s="2" t="s">
        <v>35</v>
      </c>
      <c r="C36" s="2" t="str">
        <f>"WWW.DVLA.GOV.UK"</f>
        <v>WWW.DVLA.GOV.UK</v>
      </c>
      <c r="D36" s="2" t="s">
        <v>36</v>
      </c>
      <c r="E36" s="2" t="s">
        <v>4</v>
      </c>
      <c r="F36" s="3" t="str">
        <f>"2015-07-07"</f>
        <v>2015-07-07</v>
      </c>
      <c r="G36" s="4">
        <v>227.5</v>
      </c>
      <c r="H36" s="3"/>
    </row>
    <row r="37" spans="1:8" x14ac:dyDescent="0.25">
      <c r="A37" s="2" t="s">
        <v>22</v>
      </c>
      <c r="B37" s="2" t="s">
        <v>35</v>
      </c>
      <c r="C37" s="2" t="str">
        <f>"WWW.DVLA.GOV.UK"</f>
        <v>WWW.DVLA.GOV.UK</v>
      </c>
      <c r="D37" s="2" t="s">
        <v>36</v>
      </c>
      <c r="E37" s="2" t="s">
        <v>4</v>
      </c>
      <c r="F37" s="3" t="str">
        <f>"2015-07-07"</f>
        <v>2015-07-07</v>
      </c>
      <c r="G37" s="4">
        <v>126.25</v>
      </c>
      <c r="H37" s="3"/>
    </row>
    <row r="38" spans="1:8" x14ac:dyDescent="0.25">
      <c r="A38" s="2" t="s">
        <v>22</v>
      </c>
      <c r="B38" s="2" t="s">
        <v>35</v>
      </c>
      <c r="C38" s="2" t="str">
        <f>"WWW.DVLA.GOV.UK"</f>
        <v>WWW.DVLA.GOV.UK</v>
      </c>
      <c r="D38" s="2" t="s">
        <v>36</v>
      </c>
      <c r="E38" s="2" t="s">
        <v>4</v>
      </c>
      <c r="F38" s="3" t="str">
        <f>"2015-07-07"</f>
        <v>2015-07-07</v>
      </c>
      <c r="G38" s="4">
        <v>167.5</v>
      </c>
      <c r="H38" s="3"/>
    </row>
    <row r="39" spans="1:8" x14ac:dyDescent="0.25">
      <c r="A39" s="2" t="s">
        <v>22</v>
      </c>
      <c r="B39" s="2" t="s">
        <v>35</v>
      </c>
      <c r="C39" s="2" t="str">
        <f>"WWW.DVLA.GOV.UK"</f>
        <v>WWW.DVLA.GOV.UK</v>
      </c>
      <c r="D39" s="2" t="s">
        <v>36</v>
      </c>
      <c r="E39" s="2" t="s">
        <v>4</v>
      </c>
      <c r="F39" s="3" t="str">
        <f>"2015-07-07"</f>
        <v>2015-07-07</v>
      </c>
      <c r="G39" s="4">
        <v>227.5</v>
      </c>
      <c r="H39" s="3"/>
    </row>
    <row r="40" spans="1:8" x14ac:dyDescent="0.25">
      <c r="A40" s="2" t="s">
        <v>22</v>
      </c>
      <c r="B40" s="2" t="s">
        <v>35</v>
      </c>
      <c r="C40" s="2" t="str">
        <f>"DVSA"</f>
        <v>DVSA</v>
      </c>
      <c r="D40" s="2" t="s">
        <v>37</v>
      </c>
      <c r="E40" s="2" t="s">
        <v>4</v>
      </c>
      <c r="F40" s="3" t="str">
        <f>"2015-07-16"</f>
        <v>2015-07-16</v>
      </c>
      <c r="G40" s="4">
        <v>205</v>
      </c>
      <c r="H40" s="3"/>
    </row>
    <row r="41" spans="1:8" ht="25.5" x14ac:dyDescent="0.25">
      <c r="A41" s="6" t="s">
        <v>22</v>
      </c>
      <c r="B41" s="7" t="s">
        <v>24</v>
      </c>
      <c r="C41" s="6" t="str">
        <f>"NORTHERN RAIL LTD-"</f>
        <v>NORTHERN RAIL LTD-</v>
      </c>
      <c r="D41" s="6" t="s">
        <v>94</v>
      </c>
      <c r="E41" s="6" t="s">
        <v>2</v>
      </c>
      <c r="F41" s="8" t="str">
        <f>"2015-07-10"</f>
        <v>2015-07-10</v>
      </c>
      <c r="G41" s="9">
        <v>26.1</v>
      </c>
      <c r="H41" s="3"/>
    </row>
    <row r="42" spans="1:8" x14ac:dyDescent="0.25">
      <c r="A42" s="2" t="s">
        <v>22</v>
      </c>
      <c r="B42" s="2" t="s">
        <v>38</v>
      </c>
      <c r="C42" s="2" t="str">
        <f>"CIEH"</f>
        <v>CIEH</v>
      </c>
      <c r="D42" s="2" t="s">
        <v>68</v>
      </c>
      <c r="E42" s="2" t="s">
        <v>3</v>
      </c>
      <c r="F42" s="3" t="str">
        <f>"2015-07-22"</f>
        <v>2015-07-22</v>
      </c>
      <c r="G42" s="4">
        <v>800</v>
      </c>
      <c r="H42" s="10"/>
    </row>
    <row r="43" spans="1:8" x14ac:dyDescent="0.25">
      <c r="A43" s="2" t="s">
        <v>22</v>
      </c>
      <c r="B43" s="2" t="s">
        <v>38</v>
      </c>
      <c r="C43" s="2" t="str">
        <f>"PAYPAL *EVENTSINDUS"</f>
        <v>PAYPAL *EVENTSINDUS</v>
      </c>
      <c r="D43" s="2" t="s">
        <v>81</v>
      </c>
      <c r="E43" s="2" t="s">
        <v>52</v>
      </c>
      <c r="F43" s="3" t="str">
        <f>"2015-08-07"</f>
        <v>2015-08-07</v>
      </c>
      <c r="G43" s="4">
        <v>25</v>
      </c>
      <c r="H43" s="10"/>
    </row>
    <row r="44" spans="1:8" x14ac:dyDescent="0.25">
      <c r="A44" s="2" t="s">
        <v>22</v>
      </c>
      <c r="B44" s="2" t="s">
        <v>60</v>
      </c>
      <c r="C44" s="2" t="str">
        <f>"WWW.CIPFA.ORG.UK/PFMCO"</f>
        <v>WWW.CIPFA.ORG.UK/PFMCO</v>
      </c>
      <c r="D44" s="2" t="s">
        <v>66</v>
      </c>
      <c r="E44" s="2" t="s">
        <v>3</v>
      </c>
      <c r="F44" s="3" t="str">
        <f>"2015-08-13"</f>
        <v>2015-08-13</v>
      </c>
      <c r="G44" s="4">
        <v>125</v>
      </c>
      <c r="H44" s="10"/>
    </row>
    <row r="45" spans="1:8" x14ac:dyDescent="0.25">
      <c r="A45" s="2" t="s">
        <v>22</v>
      </c>
      <c r="B45" s="2" t="s">
        <v>60</v>
      </c>
      <c r="C45" s="2" t="str">
        <f>"SKIPTON STN TO"</f>
        <v>SKIPTON STN TO</v>
      </c>
      <c r="D45" s="2" t="s">
        <v>94</v>
      </c>
      <c r="E45" s="2" t="s">
        <v>2</v>
      </c>
      <c r="F45" s="3" t="str">
        <f>"2015-08-19"</f>
        <v>2015-08-19</v>
      </c>
      <c r="G45" s="4">
        <v>10.8</v>
      </c>
      <c r="H45" s="10"/>
    </row>
    <row r="46" spans="1:8" x14ac:dyDescent="0.25">
      <c r="A46" s="2" t="s">
        <v>22</v>
      </c>
      <c r="B46" s="2" t="s">
        <v>47</v>
      </c>
      <c r="C46" s="2" t="str">
        <f>"B&amp;M RETAIL LTD"</f>
        <v>B&amp;M RETAIL LTD</v>
      </c>
      <c r="D46" s="2" t="s">
        <v>69</v>
      </c>
      <c r="E46" s="2" t="s">
        <v>14</v>
      </c>
      <c r="F46" s="3" t="str">
        <f>"2015-07-20"</f>
        <v>2015-07-20</v>
      </c>
      <c r="G46" s="4">
        <v>17.46</v>
      </c>
      <c r="H46" s="10">
        <v>3.48</v>
      </c>
    </row>
    <row r="47" spans="1:8" x14ac:dyDescent="0.25">
      <c r="A47" s="2" t="s">
        <v>22</v>
      </c>
      <c r="B47" s="2" t="s">
        <v>25</v>
      </c>
      <c r="C47" s="2" t="str">
        <f>"MORRISON PETROL"</f>
        <v>MORRISON PETROL</v>
      </c>
      <c r="D47" s="2" t="s">
        <v>98</v>
      </c>
      <c r="E47" s="2" t="s">
        <v>58</v>
      </c>
      <c r="F47" s="3" t="str">
        <f>"2015-08-13"</f>
        <v>2015-08-13</v>
      </c>
      <c r="G47" s="4">
        <v>9.64</v>
      </c>
      <c r="H47" s="10"/>
    </row>
    <row r="48" spans="1:8" x14ac:dyDescent="0.25">
      <c r="A48" s="2" t="s">
        <v>22</v>
      </c>
      <c r="B48" s="2" t="s">
        <v>25</v>
      </c>
      <c r="C48" s="2" t="str">
        <f>"JACS (KEIGHLEY)"</f>
        <v>JACS (KEIGHLEY)</v>
      </c>
      <c r="D48" s="2" t="s">
        <v>61</v>
      </c>
      <c r="E48" s="2" t="s">
        <v>55</v>
      </c>
      <c r="F48" s="3" t="str">
        <f>"2015-08-19"</f>
        <v>2015-08-19</v>
      </c>
      <c r="G48" s="4">
        <v>34.83</v>
      </c>
      <c r="H48" s="10"/>
    </row>
    <row r="49" spans="1:8" x14ac:dyDescent="0.25">
      <c r="A49" s="2" t="s">
        <v>22</v>
      </c>
      <c r="B49" s="2" t="s">
        <v>27</v>
      </c>
      <c r="C49" s="2" t="str">
        <f>"EAGLE ENVELOPES LTD"</f>
        <v>EAGLE ENVELOPES LTD</v>
      </c>
      <c r="D49" s="2" t="s">
        <v>99</v>
      </c>
      <c r="E49" s="2" t="s">
        <v>12</v>
      </c>
      <c r="F49" s="3" t="str">
        <f>"2015-07-23"</f>
        <v>2015-07-23</v>
      </c>
      <c r="G49" s="4">
        <v>107.1</v>
      </c>
      <c r="H49" s="10"/>
    </row>
    <row r="50" spans="1:8" x14ac:dyDescent="0.25">
      <c r="A50" s="2" t="s">
        <v>22</v>
      </c>
      <c r="B50" s="2" t="s">
        <v>35</v>
      </c>
      <c r="C50" s="2" t="str">
        <f>"Amazon UK Retail"</f>
        <v>Amazon UK Retail</v>
      </c>
      <c r="D50" s="2" t="s">
        <v>64</v>
      </c>
      <c r="E50" s="2" t="s">
        <v>11</v>
      </c>
      <c r="F50" s="3" t="str">
        <f>"2015-08-05"</f>
        <v>2015-08-05</v>
      </c>
      <c r="G50" s="4">
        <v>8.2899999999999991</v>
      </c>
      <c r="H50" s="10"/>
    </row>
    <row r="51" spans="1:8" x14ac:dyDescent="0.25">
      <c r="A51" s="2" t="s">
        <v>22</v>
      </c>
      <c r="B51" s="2" t="s">
        <v>35</v>
      </c>
      <c r="C51" s="2" t="str">
        <f>"SMI INT GROUP"</f>
        <v>SMI INT GROUP</v>
      </c>
      <c r="D51" s="2" t="s">
        <v>65</v>
      </c>
      <c r="E51" s="2" t="s">
        <v>54</v>
      </c>
      <c r="F51" s="3" t="str">
        <f>"2015-08-17"</f>
        <v>2015-08-17</v>
      </c>
      <c r="G51" s="4">
        <v>86.4</v>
      </c>
      <c r="H51" s="10"/>
    </row>
    <row r="52" spans="1:8" x14ac:dyDescent="0.25">
      <c r="A52" s="2" t="s">
        <v>22</v>
      </c>
      <c r="B52" s="2" t="s">
        <v>67</v>
      </c>
      <c r="C52" s="2" t="str">
        <f>"HMCOURTS-SERVICE.G"</f>
        <v>HMCOURTS-SERVICE.G</v>
      </c>
      <c r="D52" s="2" t="s">
        <v>100</v>
      </c>
      <c r="E52" s="2" t="s">
        <v>59</v>
      </c>
      <c r="F52" s="3" t="str">
        <f>"2015-08-18"</f>
        <v>2015-08-18</v>
      </c>
      <c r="G52" s="4">
        <v>747</v>
      </c>
      <c r="H52" s="10"/>
    </row>
    <row r="53" spans="1:8" x14ac:dyDescent="0.25">
      <c r="A53" s="2" t="s">
        <v>22</v>
      </c>
      <c r="B53" s="2" t="s">
        <v>29</v>
      </c>
      <c r="C53" s="2" t="str">
        <f>"CLASS ONE FRESH PRODUCE"</f>
        <v>CLASS ONE FRESH PRODUCE</v>
      </c>
      <c r="D53" s="2" t="s">
        <v>62</v>
      </c>
      <c r="E53" s="2" t="s">
        <v>9</v>
      </c>
      <c r="F53" s="3" t="str">
        <f>"2015-07-23"</f>
        <v>2015-07-23</v>
      </c>
      <c r="G53" s="4">
        <v>52.71</v>
      </c>
      <c r="H53" s="10"/>
    </row>
    <row r="54" spans="1:8" x14ac:dyDescent="0.25">
      <c r="A54" s="2" t="s">
        <v>22</v>
      </c>
      <c r="B54" s="2" t="s">
        <v>29</v>
      </c>
      <c r="C54" s="2" t="str">
        <f>"RLSS UK LTD"</f>
        <v>RLSS UK LTD</v>
      </c>
      <c r="D54" s="2" t="s">
        <v>63</v>
      </c>
      <c r="E54" s="2" t="s">
        <v>53</v>
      </c>
      <c r="F54" s="3" t="str">
        <f>"2015-07-23"</f>
        <v>2015-07-23</v>
      </c>
      <c r="G54" s="4">
        <v>41.75</v>
      </c>
      <c r="H54" s="10"/>
    </row>
    <row r="55" spans="1:8" x14ac:dyDescent="0.25">
      <c r="A55" s="2" t="s">
        <v>22</v>
      </c>
      <c r="B55" s="2" t="s">
        <v>29</v>
      </c>
      <c r="C55" s="2" t="str">
        <f>"CLASS ONE FRESH PRODUCE"</f>
        <v>CLASS ONE FRESH PRODUCE</v>
      </c>
      <c r="D55" s="2" t="s">
        <v>62</v>
      </c>
      <c r="E55" s="2" t="s">
        <v>9</v>
      </c>
      <c r="F55" s="3" t="str">
        <f>"2015-07-27"</f>
        <v>2015-07-27</v>
      </c>
      <c r="G55" s="4">
        <v>33.549999999999997</v>
      </c>
      <c r="H55" s="10"/>
    </row>
    <row r="56" spans="1:8" x14ac:dyDescent="0.25">
      <c r="A56" s="2" t="s">
        <v>22</v>
      </c>
      <c r="B56" s="2" t="s">
        <v>29</v>
      </c>
      <c r="C56" s="2" t="str">
        <f>"CLASS ONE FRESH PRODUCE"</f>
        <v>CLASS ONE FRESH PRODUCE</v>
      </c>
      <c r="D56" s="2" t="s">
        <v>62</v>
      </c>
      <c r="E56" s="2" t="s">
        <v>9</v>
      </c>
      <c r="F56" s="3" t="str">
        <f>"2015-08-03"</f>
        <v>2015-08-03</v>
      </c>
      <c r="G56" s="4">
        <v>40.450000000000003</v>
      </c>
      <c r="H56" s="10"/>
    </row>
    <row r="57" spans="1:8" x14ac:dyDescent="0.25">
      <c r="A57" s="2" t="s">
        <v>22</v>
      </c>
      <c r="B57" s="2" t="s">
        <v>29</v>
      </c>
      <c r="C57" s="2" t="str">
        <f>"CLASS ONE FRESH PRODUCE"</f>
        <v>CLASS ONE FRESH PRODUCE</v>
      </c>
      <c r="D57" s="2" t="s">
        <v>62</v>
      </c>
      <c r="E57" s="2" t="s">
        <v>9</v>
      </c>
      <c r="F57" s="3" t="str">
        <f>"2015-08-11"</f>
        <v>2015-08-11</v>
      </c>
      <c r="G57" s="4">
        <v>29.02</v>
      </c>
      <c r="H57" s="10"/>
    </row>
    <row r="58" spans="1:8" x14ac:dyDescent="0.25">
      <c r="A58" s="2" t="s">
        <v>22</v>
      </c>
      <c r="B58" s="2" t="s">
        <v>29</v>
      </c>
      <c r="C58" s="2" t="str">
        <f>"CLASS ONE FRESH PRODUCE"</f>
        <v>CLASS ONE FRESH PRODUCE</v>
      </c>
      <c r="D58" s="2" t="s">
        <v>62</v>
      </c>
      <c r="E58" s="2" t="s">
        <v>9</v>
      </c>
      <c r="F58" s="3" t="str">
        <f>"2015-08-15"</f>
        <v>2015-08-15</v>
      </c>
      <c r="G58" s="4">
        <v>37.61</v>
      </c>
      <c r="H58" s="10"/>
    </row>
    <row r="59" spans="1:8" x14ac:dyDescent="0.25">
      <c r="A59" s="2" t="s">
        <v>22</v>
      </c>
      <c r="B59" s="2" t="s">
        <v>48</v>
      </c>
      <c r="C59" s="2" t="str">
        <f>"WWW.RANSOMSPARES.CO.UK"</f>
        <v>WWW.RANSOMSPARES.CO.UK</v>
      </c>
      <c r="D59" s="2" t="s">
        <v>72</v>
      </c>
      <c r="E59" s="2" t="s">
        <v>57</v>
      </c>
      <c r="F59" s="3" t="str">
        <f>"2015-07-31"</f>
        <v>2015-07-31</v>
      </c>
      <c r="G59" s="4">
        <v>16.48</v>
      </c>
      <c r="H59" s="10">
        <v>4.12</v>
      </c>
    </row>
    <row r="60" spans="1:8" x14ac:dyDescent="0.25">
      <c r="A60" s="2" t="s">
        <v>22</v>
      </c>
      <c r="B60" s="2" t="s">
        <v>34</v>
      </c>
      <c r="C60" s="2" t="str">
        <f>"VIRGINTRAINSEC SERVCS"</f>
        <v>VIRGINTRAINSEC SERVCS</v>
      </c>
      <c r="D60" s="2" t="s">
        <v>94</v>
      </c>
      <c r="E60" s="2" t="s">
        <v>2</v>
      </c>
      <c r="F60" s="3" t="str">
        <f>"2015-07-23"</f>
        <v>2015-07-23</v>
      </c>
      <c r="G60" s="4">
        <v>62.75</v>
      </c>
      <c r="H60" s="10"/>
    </row>
    <row r="61" spans="1:8" x14ac:dyDescent="0.25">
      <c r="A61" s="2" t="s">
        <v>22</v>
      </c>
      <c r="B61" s="2" t="s">
        <v>34</v>
      </c>
      <c r="C61" s="2" t="str">
        <f>"VIRGINTRAINSEC SERVCS"</f>
        <v>VIRGINTRAINSEC SERVCS</v>
      </c>
      <c r="D61" s="2" t="s">
        <v>94</v>
      </c>
      <c r="E61" s="2" t="s">
        <v>2</v>
      </c>
      <c r="F61" s="3" t="str">
        <f>"2015-07-23"</f>
        <v>2015-07-23</v>
      </c>
      <c r="G61" s="4">
        <v>77</v>
      </c>
      <c r="H61" s="10"/>
    </row>
    <row r="62" spans="1:8" x14ac:dyDescent="0.25">
      <c r="A62" s="2" t="s">
        <v>22</v>
      </c>
      <c r="B62" s="2" t="s">
        <v>34</v>
      </c>
      <c r="C62" s="2" t="str">
        <f>"LUL TICKET MACHINE"</f>
        <v>LUL TICKET MACHINE</v>
      </c>
      <c r="D62" s="2" t="s">
        <v>94</v>
      </c>
      <c r="E62" s="2" t="s">
        <v>2</v>
      </c>
      <c r="F62" s="3" t="str">
        <f>"2015-08-18"</f>
        <v>2015-08-18</v>
      </c>
      <c r="G62" s="4">
        <v>7.9</v>
      </c>
      <c r="H62" s="10"/>
    </row>
    <row r="63" spans="1:8" x14ac:dyDescent="0.25">
      <c r="A63" s="2" t="s">
        <v>22</v>
      </c>
      <c r="B63" s="2" t="s">
        <v>35</v>
      </c>
      <c r="C63" s="2" t="str">
        <f>"INNOTEC SUPPLIES (UK)"</f>
        <v>INNOTEC SUPPLIES (UK)</v>
      </c>
      <c r="D63" s="2" t="s">
        <v>101</v>
      </c>
      <c r="E63" s="2" t="s">
        <v>56</v>
      </c>
      <c r="F63" s="3" t="str">
        <f>"2015-07-31"</f>
        <v>2015-07-31</v>
      </c>
      <c r="G63" s="4">
        <v>123.91</v>
      </c>
      <c r="H63" s="10"/>
    </row>
    <row r="64" spans="1:8" x14ac:dyDescent="0.25">
      <c r="A64" s="2" t="s">
        <v>22</v>
      </c>
      <c r="B64" s="2" t="s">
        <v>35</v>
      </c>
      <c r="C64" s="2" t="str">
        <f>"WWW.DVLA.GOV.UK"</f>
        <v>WWW.DVLA.GOV.UK</v>
      </c>
      <c r="D64" s="2" t="s">
        <v>36</v>
      </c>
      <c r="E64" s="2" t="s">
        <v>4</v>
      </c>
      <c r="F64" s="3" t="str">
        <f>"2015-08-10"</f>
        <v>2015-08-10</v>
      </c>
      <c r="G64" s="4">
        <v>452.5</v>
      </c>
      <c r="H64" s="10"/>
    </row>
    <row r="65" spans="1:8" x14ac:dyDescent="0.25">
      <c r="A65" s="2" t="s">
        <v>22</v>
      </c>
      <c r="B65" s="2" t="s">
        <v>35</v>
      </c>
      <c r="C65" s="2" t="str">
        <f>"WWW.DVLA.GOV.UK"</f>
        <v>WWW.DVLA.GOV.UK</v>
      </c>
      <c r="D65" s="2" t="s">
        <v>36</v>
      </c>
      <c r="E65" s="2" t="s">
        <v>4</v>
      </c>
      <c r="F65" s="3" t="str">
        <f>"2015-08-10"</f>
        <v>2015-08-10</v>
      </c>
      <c r="G65" s="4">
        <v>452.5</v>
      </c>
      <c r="H65" s="10"/>
    </row>
    <row r="66" spans="1:8" x14ac:dyDescent="0.25">
      <c r="A66" s="2" t="s">
        <v>22</v>
      </c>
      <c r="B66" s="2" t="s">
        <v>35</v>
      </c>
      <c r="C66" s="2" t="str">
        <f>"WWW.DVLA.GOV.UK"</f>
        <v>WWW.DVLA.GOV.UK</v>
      </c>
      <c r="D66" s="2" t="s">
        <v>36</v>
      </c>
      <c r="E66" s="2" t="s">
        <v>4</v>
      </c>
      <c r="F66" s="3" t="str">
        <f>"2015-08-10"</f>
        <v>2015-08-10</v>
      </c>
      <c r="G66" s="4">
        <v>227.5</v>
      </c>
      <c r="H66" s="10"/>
    </row>
    <row r="67" spans="1:8" x14ac:dyDescent="0.25">
      <c r="A67" s="2" t="s">
        <v>22</v>
      </c>
      <c r="B67" s="2" t="s">
        <v>70</v>
      </c>
      <c r="C67" s="2" t="str">
        <f>"JACS (KEIGHLEY)"</f>
        <v>JACS (KEIGHLEY)</v>
      </c>
      <c r="D67" s="2" t="s">
        <v>71</v>
      </c>
      <c r="E67" s="2" t="s">
        <v>55</v>
      </c>
      <c r="F67" s="3" t="str">
        <f>"2015-07-20"</f>
        <v>2015-07-20</v>
      </c>
      <c r="G67" s="4">
        <v>23.39</v>
      </c>
      <c r="H67" s="10"/>
    </row>
    <row r="68" spans="1:8" x14ac:dyDescent="0.25">
      <c r="A68" s="2" t="s">
        <v>22</v>
      </c>
      <c r="B68" s="2" t="s">
        <v>24</v>
      </c>
      <c r="C68" s="2" t="str">
        <f>"NORTHERN RAIL LTD-"</f>
        <v>NORTHERN RAIL LTD-</v>
      </c>
      <c r="D68" s="2" t="s">
        <v>94</v>
      </c>
      <c r="E68" s="2" t="s">
        <v>2</v>
      </c>
      <c r="F68" s="3" t="str">
        <f>"2015-08-07"</f>
        <v>2015-08-07</v>
      </c>
      <c r="G68" s="4">
        <v>21.4</v>
      </c>
      <c r="H68" s="10"/>
    </row>
    <row r="69" spans="1:8" x14ac:dyDescent="0.25">
      <c r="A69" s="2" t="s">
        <v>22</v>
      </c>
      <c r="B69" s="2" t="s">
        <v>86</v>
      </c>
      <c r="C69" s="2" t="str">
        <f>"WWW.SPEAKIT.INFO"</f>
        <v>WWW.SPEAKIT.INFO</v>
      </c>
      <c r="D69" s="2" t="s">
        <v>87</v>
      </c>
      <c r="E69" s="2" t="s">
        <v>12</v>
      </c>
      <c r="F69" s="3" t="str">
        <f>"2015-09-08"</f>
        <v>2015-09-08</v>
      </c>
      <c r="G69" s="4">
        <v>251.95</v>
      </c>
      <c r="H69" s="3"/>
    </row>
    <row r="70" spans="1:8" x14ac:dyDescent="0.25">
      <c r="A70" s="2" t="s">
        <v>22</v>
      </c>
      <c r="B70" s="2" t="s">
        <v>86</v>
      </c>
      <c r="C70" s="2" t="str">
        <f>"WWW.REDSPOTTEDHANK"</f>
        <v>WWW.REDSPOTTEDHANK</v>
      </c>
      <c r="D70" s="2" t="s">
        <v>94</v>
      </c>
      <c r="E70" s="2" t="s">
        <v>2</v>
      </c>
      <c r="F70" s="3" t="str">
        <f>"2015-09-15"</f>
        <v>2015-09-15</v>
      </c>
      <c r="G70" s="4">
        <v>105.7</v>
      </c>
      <c r="H70" s="3"/>
    </row>
    <row r="71" spans="1:8" x14ac:dyDescent="0.25">
      <c r="A71" s="2" t="s">
        <v>22</v>
      </c>
      <c r="B71" s="2" t="s">
        <v>33</v>
      </c>
      <c r="C71" s="2" t="str">
        <f>"SKIPTON STN TO"</f>
        <v>SKIPTON STN TO</v>
      </c>
      <c r="D71" s="2" t="s">
        <v>94</v>
      </c>
      <c r="E71" s="2" t="s">
        <v>2</v>
      </c>
      <c r="F71" s="3" t="str">
        <f>"2015-09-11"</f>
        <v>2015-09-11</v>
      </c>
      <c r="G71" s="4">
        <v>20.9</v>
      </c>
      <c r="H71" s="3"/>
    </row>
    <row r="72" spans="1:8" x14ac:dyDescent="0.25">
      <c r="A72" s="2" t="s">
        <v>22</v>
      </c>
      <c r="B72" s="2" t="s">
        <v>38</v>
      </c>
      <c r="C72" s="2" t="str">
        <f>"WWW.ENVIREAUWATER.CO.U"</f>
        <v>WWW.ENVIREAUWATER.CO.U</v>
      </c>
      <c r="D72" s="2" t="s">
        <v>89</v>
      </c>
      <c r="E72" s="2" t="s">
        <v>73</v>
      </c>
      <c r="F72" s="3" t="str">
        <f>"2015-09-07"</f>
        <v>2015-09-07</v>
      </c>
      <c r="G72" s="4">
        <v>197</v>
      </c>
      <c r="H72" s="3"/>
    </row>
    <row r="73" spans="1:8" x14ac:dyDescent="0.25">
      <c r="A73" s="2" t="s">
        <v>22</v>
      </c>
      <c r="B73" s="2" t="s">
        <v>38</v>
      </c>
      <c r="C73" s="2" t="str">
        <f>"VIRGINTRAINS.CO.UK"</f>
        <v>VIRGINTRAINS.CO.UK</v>
      </c>
      <c r="D73" s="2" t="s">
        <v>95</v>
      </c>
      <c r="E73" s="2" t="s">
        <v>2</v>
      </c>
      <c r="F73" s="3" t="str">
        <f>"2015-09-16"</f>
        <v>2015-09-16</v>
      </c>
      <c r="G73" s="4">
        <v>59.8</v>
      </c>
      <c r="H73" s="3"/>
    </row>
    <row r="74" spans="1:8" x14ac:dyDescent="0.25">
      <c r="A74" s="2" t="s">
        <v>22</v>
      </c>
      <c r="B74" s="2" t="s">
        <v>60</v>
      </c>
      <c r="C74" s="2" t="str">
        <f>"TRAINLINE.COM"</f>
        <v>TRAINLINE.COM</v>
      </c>
      <c r="D74" s="2" t="s">
        <v>95</v>
      </c>
      <c r="E74" s="2" t="s">
        <v>2</v>
      </c>
      <c r="F74" s="3" t="str">
        <f>"2015-08-21"</f>
        <v>2015-08-21</v>
      </c>
      <c r="G74" s="4">
        <v>177.48</v>
      </c>
      <c r="H74" s="3"/>
    </row>
    <row r="75" spans="1:8" x14ac:dyDescent="0.25">
      <c r="A75" s="2" t="s">
        <v>22</v>
      </c>
      <c r="B75" s="2" t="s">
        <v>25</v>
      </c>
      <c r="C75" s="2" t="str">
        <f>"WM MORRISON 056"</f>
        <v>WM MORRISON 056</v>
      </c>
      <c r="D75" s="2" t="s">
        <v>82</v>
      </c>
      <c r="E75" s="2" t="s">
        <v>5</v>
      </c>
      <c r="F75" s="3" t="str">
        <f>"2015-08-20"</f>
        <v>2015-08-20</v>
      </c>
      <c r="G75" s="4">
        <v>10</v>
      </c>
      <c r="H75" s="3"/>
    </row>
    <row r="76" spans="1:8" x14ac:dyDescent="0.25">
      <c r="A76" s="2" t="s">
        <v>22</v>
      </c>
      <c r="B76" s="2" t="s">
        <v>25</v>
      </c>
      <c r="C76" s="2" t="str">
        <f>"JACS (KEIGHLEY)"</f>
        <v>JACS (KEIGHLEY)</v>
      </c>
      <c r="D76" s="2" t="s">
        <v>61</v>
      </c>
      <c r="E76" s="2" t="s">
        <v>55</v>
      </c>
      <c r="F76" s="3" t="str">
        <f>"2015-08-24"</f>
        <v>2015-08-24</v>
      </c>
      <c r="G76" s="4">
        <v>19.98</v>
      </c>
      <c r="H76" s="3"/>
    </row>
    <row r="77" spans="1:8" x14ac:dyDescent="0.25">
      <c r="A77" s="2" t="s">
        <v>22</v>
      </c>
      <c r="B77" s="2" t="s">
        <v>25</v>
      </c>
      <c r="C77" s="2" t="str">
        <f>"TeamViewer 0"</f>
        <v>TeamViewer 0</v>
      </c>
      <c r="D77" s="2" t="s">
        <v>92</v>
      </c>
      <c r="E77" s="2" t="s">
        <v>79</v>
      </c>
      <c r="F77" s="3" t="str">
        <f>"2015-08-28"</f>
        <v>2015-08-28</v>
      </c>
      <c r="G77" s="4">
        <v>374.17</v>
      </c>
      <c r="H77" s="3"/>
    </row>
    <row r="78" spans="1:8" x14ac:dyDescent="0.25">
      <c r="A78" s="2" t="s">
        <v>22</v>
      </c>
      <c r="B78" s="2" t="s">
        <v>25</v>
      </c>
      <c r="C78" s="2" t="str">
        <f>"HOWDEN HALL MOBILITY"</f>
        <v>HOWDEN HALL MOBILITY</v>
      </c>
      <c r="D78" s="2" t="s">
        <v>91</v>
      </c>
      <c r="E78" s="2" t="s">
        <v>80</v>
      </c>
      <c r="F78" s="3" t="str">
        <f>"2015-09-11"</f>
        <v>2015-09-11</v>
      </c>
      <c r="G78" s="4">
        <v>18</v>
      </c>
      <c r="H78" s="3"/>
    </row>
    <row r="79" spans="1:8" x14ac:dyDescent="0.25">
      <c r="A79" s="2" t="s">
        <v>22</v>
      </c>
      <c r="B79" s="2" t="s">
        <v>27</v>
      </c>
      <c r="C79" s="2" t="str">
        <f>"Amazon UK Marketplace"</f>
        <v>Amazon UK Marketplace</v>
      </c>
      <c r="D79" s="2" t="s">
        <v>83</v>
      </c>
      <c r="E79" s="2" t="s">
        <v>75</v>
      </c>
      <c r="F79" s="3" t="str">
        <f>"2015-08-25"</f>
        <v>2015-08-25</v>
      </c>
      <c r="G79" s="4">
        <f>70.8*100/120</f>
        <v>59</v>
      </c>
      <c r="H79" s="3">
        <f>59*0.2</f>
        <v>11.8</v>
      </c>
    </row>
    <row r="80" spans="1:8" x14ac:dyDescent="0.25">
      <c r="A80" s="2" t="s">
        <v>22</v>
      </c>
      <c r="B80" s="2" t="s">
        <v>35</v>
      </c>
      <c r="C80" s="2" t="str">
        <f>"S AND J DISTRIBUTION LTD"</f>
        <v>S AND J DISTRIBUTION LTD</v>
      </c>
      <c r="D80" s="2" t="s">
        <v>85</v>
      </c>
      <c r="E80" s="2" t="s">
        <v>76</v>
      </c>
      <c r="F80" s="3" t="str">
        <f>"2015-09-01"</f>
        <v>2015-09-01</v>
      </c>
      <c r="G80" s="4">
        <v>79.55</v>
      </c>
      <c r="H80" s="3"/>
    </row>
    <row r="81" spans="1:8" x14ac:dyDescent="0.25">
      <c r="A81" s="2" t="s">
        <v>22</v>
      </c>
      <c r="B81" s="2" t="s">
        <v>88</v>
      </c>
      <c r="C81" s="2" t="str">
        <f>"HMCOURTS-SERVICE.G"</f>
        <v>HMCOURTS-SERVICE.G</v>
      </c>
      <c r="D81" s="2" t="s">
        <v>93</v>
      </c>
      <c r="E81" s="2" t="s">
        <v>59</v>
      </c>
      <c r="F81" s="3" t="str">
        <f>"2015-08-28"</f>
        <v>2015-08-28</v>
      </c>
      <c r="G81" s="4">
        <v>375</v>
      </c>
      <c r="H81" s="3"/>
    </row>
    <row r="82" spans="1:8" x14ac:dyDescent="0.25">
      <c r="A82" s="2" t="s">
        <v>22</v>
      </c>
      <c r="B82" s="2" t="s">
        <v>29</v>
      </c>
      <c r="C82" s="2" t="str">
        <f>"CLASS ONE FRESH PRODUCE"</f>
        <v>CLASS ONE FRESH PRODUCE</v>
      </c>
      <c r="D82" s="2" t="s">
        <v>62</v>
      </c>
      <c r="E82" s="2" t="s">
        <v>9</v>
      </c>
      <c r="F82" s="3" t="str">
        <f>"2015-08-24"</f>
        <v>2015-08-24</v>
      </c>
      <c r="G82" s="4">
        <v>28.59</v>
      </c>
      <c r="H82" s="3"/>
    </row>
    <row r="83" spans="1:8" x14ac:dyDescent="0.25">
      <c r="A83" s="2" t="s">
        <v>22</v>
      </c>
      <c r="B83" s="2" t="s">
        <v>29</v>
      </c>
      <c r="C83" s="2" t="str">
        <f>"CLASS ONE FRESH PRODUCE"</f>
        <v>CLASS ONE FRESH PRODUCE</v>
      </c>
      <c r="D83" s="2" t="s">
        <v>62</v>
      </c>
      <c r="E83" s="2" t="s">
        <v>9</v>
      </c>
      <c r="F83" s="3" t="str">
        <f>"2015-09-09"</f>
        <v>2015-09-09</v>
      </c>
      <c r="G83" s="4">
        <v>111.82</v>
      </c>
      <c r="H83" s="3"/>
    </row>
    <row r="84" spans="1:8" x14ac:dyDescent="0.25">
      <c r="A84" s="2" t="s">
        <v>22</v>
      </c>
      <c r="B84" s="2" t="s">
        <v>29</v>
      </c>
      <c r="C84" s="2" t="str">
        <f>"PAYBYPHONE PARKING"</f>
        <v>PAYBYPHONE PARKING</v>
      </c>
      <c r="D84" s="2" t="s">
        <v>84</v>
      </c>
      <c r="E84" s="2" t="s">
        <v>74</v>
      </c>
      <c r="F84" s="3" t="str">
        <f>"2015-09-10"</f>
        <v>2015-09-10</v>
      </c>
      <c r="G84" s="4">
        <v>5.4</v>
      </c>
      <c r="H84" s="3"/>
    </row>
    <row r="85" spans="1:8" x14ac:dyDescent="0.25">
      <c r="A85" s="2" t="s">
        <v>22</v>
      </c>
      <c r="B85" s="2" t="s">
        <v>29</v>
      </c>
      <c r="C85" s="2" t="str">
        <f>"CLASS ONE FRESH PRODUCE"</f>
        <v>CLASS ONE FRESH PRODUCE</v>
      </c>
      <c r="D85" s="2" t="s">
        <v>62</v>
      </c>
      <c r="E85" s="2" t="s">
        <v>9</v>
      </c>
      <c r="F85" s="3" t="str">
        <f>"2015-09-14"</f>
        <v>2015-09-14</v>
      </c>
      <c r="G85" s="4">
        <v>28.93</v>
      </c>
      <c r="H85" s="3"/>
    </row>
    <row r="86" spans="1:8" x14ac:dyDescent="0.25">
      <c r="A86" s="2" t="s">
        <v>22</v>
      </c>
      <c r="B86" s="2" t="s">
        <v>48</v>
      </c>
      <c r="C86" s="2" t="str">
        <f>"X L DISPLAYS LTD"</f>
        <v>X L DISPLAYS LTD</v>
      </c>
      <c r="D86" s="2" t="s">
        <v>96</v>
      </c>
      <c r="E86" s="2" t="s">
        <v>78</v>
      </c>
      <c r="F86" s="3" t="str">
        <f>"2015-09-17"</f>
        <v>2015-09-17</v>
      </c>
      <c r="G86" s="4">
        <v>229</v>
      </c>
      <c r="H86" s="4">
        <v>48</v>
      </c>
    </row>
    <row r="87" spans="1:8" x14ac:dyDescent="0.25">
      <c r="A87" s="2" t="s">
        <v>22</v>
      </c>
      <c r="B87" s="2" t="s">
        <v>48</v>
      </c>
      <c r="C87" s="2" t="str">
        <f>"EB AGEING WELL AND MU"</f>
        <v>EB AGEING WELL AND MU</v>
      </c>
      <c r="D87" s="2" t="s">
        <v>97</v>
      </c>
      <c r="E87" s="2" t="s">
        <v>10</v>
      </c>
      <c r="F87" s="3" t="str">
        <f>"2015-09-17"</f>
        <v>2015-09-17</v>
      </c>
      <c r="G87" s="4">
        <v>16</v>
      </c>
      <c r="H87" s="4">
        <v>4</v>
      </c>
    </row>
    <row r="88" spans="1:8" x14ac:dyDescent="0.25">
      <c r="A88" s="2" t="s">
        <v>22</v>
      </c>
      <c r="B88" s="2" t="s">
        <v>34</v>
      </c>
      <c r="C88" s="2" t="str">
        <f>"SKIPTON STN TO"</f>
        <v>SKIPTON STN TO</v>
      </c>
      <c r="D88" s="2" t="s">
        <v>95</v>
      </c>
      <c r="E88" s="2" t="s">
        <v>2</v>
      </c>
      <c r="F88" s="3" t="str">
        <f>"2015-08-20"</f>
        <v>2015-08-20</v>
      </c>
      <c r="G88" s="4">
        <v>24.2</v>
      </c>
      <c r="H88" s="3"/>
    </row>
    <row r="89" spans="1:8" x14ac:dyDescent="0.25">
      <c r="A89" s="2" t="s">
        <v>22</v>
      </c>
      <c r="B89" s="2" t="s">
        <v>34</v>
      </c>
      <c r="C89" s="2" t="str">
        <f>"VIRGINTRAINSEC SERVCS"</f>
        <v>VIRGINTRAINSEC SERVCS</v>
      </c>
      <c r="D89" s="2" t="s">
        <v>95</v>
      </c>
      <c r="E89" s="2" t="s">
        <v>2</v>
      </c>
      <c r="F89" s="3" t="str">
        <f>"2015-08-24"</f>
        <v>2015-08-24</v>
      </c>
      <c r="G89" s="4">
        <v>70.2</v>
      </c>
      <c r="H89" s="3"/>
    </row>
    <row r="90" spans="1:8" x14ac:dyDescent="0.25">
      <c r="A90" s="2" t="s">
        <v>22</v>
      </c>
      <c r="B90" s="2" t="s">
        <v>34</v>
      </c>
      <c r="C90" s="2" t="str">
        <f>"LUL TICKET MACHINE"</f>
        <v>LUL TICKET MACHINE</v>
      </c>
      <c r="D90" s="2" t="s">
        <v>95</v>
      </c>
      <c r="E90" s="2" t="s">
        <v>2</v>
      </c>
      <c r="F90" s="3" t="str">
        <f>"2015-08-26"</f>
        <v>2015-08-26</v>
      </c>
      <c r="G90" s="4">
        <v>7.9</v>
      </c>
      <c r="H90" s="3"/>
    </row>
    <row r="91" spans="1:8" x14ac:dyDescent="0.25">
      <c r="A91" s="2" t="s">
        <v>22</v>
      </c>
      <c r="B91" s="2" t="s">
        <v>34</v>
      </c>
      <c r="C91" s="2" t="str">
        <f>"SKIPTON STN TO"</f>
        <v>SKIPTON STN TO</v>
      </c>
      <c r="D91" s="2" t="s">
        <v>95</v>
      </c>
      <c r="E91" s="2" t="s">
        <v>2</v>
      </c>
      <c r="F91" s="3" t="str">
        <f>"2015-09-02"</f>
        <v>2015-09-02</v>
      </c>
      <c r="G91" s="4">
        <v>7.15</v>
      </c>
      <c r="H91" s="3"/>
    </row>
    <row r="92" spans="1:8" x14ac:dyDescent="0.25">
      <c r="A92" s="2" t="s">
        <v>22</v>
      </c>
      <c r="B92" s="2" t="s">
        <v>34</v>
      </c>
      <c r="C92" s="2" t="str">
        <f>"VIRGINTRAINSEC SERVCS"</f>
        <v>VIRGINTRAINSEC SERVCS</v>
      </c>
      <c r="D92" s="2" t="s">
        <v>95</v>
      </c>
      <c r="E92" s="2" t="s">
        <v>2</v>
      </c>
      <c r="F92" s="3" t="str">
        <f>"2015-09-16"</f>
        <v>2015-09-16</v>
      </c>
      <c r="G92" s="4">
        <v>120.6</v>
      </c>
      <c r="H92" s="3"/>
    </row>
    <row r="93" spans="1:8" x14ac:dyDescent="0.25">
      <c r="A93" s="2" t="s">
        <v>22</v>
      </c>
      <c r="B93" s="2" t="s">
        <v>35</v>
      </c>
      <c r="C93" s="2" t="str">
        <f>"WWW.DVLA.GOV.UK"</f>
        <v>WWW.DVLA.GOV.UK</v>
      </c>
      <c r="D93" s="2" t="s">
        <v>36</v>
      </c>
      <c r="E93" s="2" t="s">
        <v>4</v>
      </c>
      <c r="F93" s="3" t="str">
        <f>"2015-09-02"</f>
        <v>2015-09-02</v>
      </c>
      <c r="G93" s="4">
        <v>126.25</v>
      </c>
      <c r="H93" s="3"/>
    </row>
    <row r="94" spans="1:8" x14ac:dyDescent="0.25">
      <c r="A94" s="2" t="s">
        <v>22</v>
      </c>
      <c r="B94" s="2" t="s">
        <v>35</v>
      </c>
      <c r="C94" s="2" t="str">
        <f>"WWW.DVLA.GOV.UK"</f>
        <v>WWW.DVLA.GOV.UK</v>
      </c>
      <c r="D94" s="2" t="s">
        <v>36</v>
      </c>
      <c r="E94" s="2" t="s">
        <v>4</v>
      </c>
      <c r="F94" s="3" t="str">
        <f>"2015-09-07"</f>
        <v>2015-09-07</v>
      </c>
      <c r="G94" s="4">
        <v>126.25</v>
      </c>
      <c r="H94" s="3"/>
    </row>
    <row r="95" spans="1:8" x14ac:dyDescent="0.25">
      <c r="A95" s="2" t="s">
        <v>22</v>
      </c>
      <c r="B95" s="2" t="s">
        <v>70</v>
      </c>
      <c r="C95" s="2" t="str">
        <f>"FORMSITE.COM"</f>
        <v>FORMSITE.COM</v>
      </c>
      <c r="D95" s="2" t="s">
        <v>90</v>
      </c>
      <c r="E95" s="2" t="s">
        <v>77</v>
      </c>
      <c r="F95" s="3" t="str">
        <f>"2015-08-27"</f>
        <v>2015-08-27</v>
      </c>
      <c r="G95" s="4">
        <v>133.13999999999999</v>
      </c>
      <c r="H95" s="3"/>
    </row>
  </sheetData>
  <pageMargins left="0.11811023622047245" right="0.11811023622047245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to sept 15</vt:lpstr>
      <vt:lpstr>'july to sept 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2015-11-03T16:02:38Z</dcterms:created>
  <dcterms:modified xsi:type="dcterms:W3CDTF">2016-04-13T12:05:36Z</dcterms:modified>
</cp:coreProperties>
</file>