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18195" windowHeight="11820"/>
  </bookViews>
  <sheets>
    <sheet name="April to June 2015" sheetId="1" r:id="rId1"/>
  </sheets>
  <definedNames>
    <definedName name="_xlnm.Print_Titles" localSheetId="0">'April to June 2015'!$1:$1</definedName>
  </definedNames>
  <calcPr calcId="145621" iterateDelta="252"/>
</workbook>
</file>

<file path=xl/calcChain.xml><?xml version="1.0" encoding="utf-8"?>
<calcChain xmlns="http://schemas.openxmlformats.org/spreadsheetml/2006/main">
  <c r="C93" i="1" l="1"/>
  <c r="C94" i="1"/>
  <c r="F94" i="1"/>
  <c r="C95" i="1"/>
  <c r="F95" i="1"/>
  <c r="C96" i="1"/>
  <c r="F96" i="1"/>
  <c r="C97" i="1"/>
  <c r="F97" i="1"/>
  <c r="C98" i="1"/>
  <c r="F98" i="1"/>
  <c r="F99" i="1"/>
  <c r="C100" i="1"/>
  <c r="F100" i="1"/>
  <c r="C101" i="1"/>
  <c r="F101" i="1"/>
  <c r="C102" i="1"/>
  <c r="F102" i="1"/>
  <c r="C103" i="1"/>
  <c r="F103" i="1"/>
  <c r="C104" i="1"/>
  <c r="F104" i="1"/>
  <c r="C105" i="1"/>
  <c r="F105" i="1"/>
  <c r="C106" i="1"/>
  <c r="F106" i="1"/>
  <c r="C107" i="1"/>
  <c r="F107" i="1"/>
  <c r="C108" i="1"/>
  <c r="F108" i="1"/>
  <c r="C109" i="1"/>
  <c r="F109" i="1"/>
  <c r="C110" i="1"/>
  <c r="F110" i="1"/>
  <c r="C111" i="1"/>
  <c r="F111" i="1"/>
  <c r="C112" i="1"/>
  <c r="F112" i="1"/>
  <c r="C113" i="1"/>
  <c r="F113" i="1"/>
  <c r="C114" i="1"/>
  <c r="F114" i="1"/>
  <c r="C115" i="1"/>
  <c r="F115" i="1"/>
  <c r="C116" i="1"/>
  <c r="F116" i="1"/>
  <c r="C117" i="1"/>
  <c r="F117" i="1"/>
  <c r="C118" i="1"/>
  <c r="F118" i="1"/>
  <c r="C119" i="1"/>
  <c r="F119" i="1"/>
  <c r="C120" i="1"/>
  <c r="F120" i="1"/>
  <c r="C121" i="1"/>
  <c r="F121" i="1"/>
  <c r="C122" i="1"/>
  <c r="F122" i="1"/>
  <c r="C123" i="1"/>
  <c r="F123" i="1"/>
  <c r="C124" i="1"/>
  <c r="F124" i="1"/>
  <c r="C125" i="1"/>
  <c r="F125" i="1"/>
  <c r="C126" i="1"/>
  <c r="F126" i="1"/>
  <c r="C127" i="1"/>
  <c r="F127" i="1"/>
  <c r="C128" i="1"/>
  <c r="F128" i="1"/>
  <c r="C19" i="1" l="1"/>
  <c r="C92" i="1" l="1"/>
  <c r="C91" i="1"/>
  <c r="C90" i="1"/>
  <c r="C89" i="1"/>
  <c r="C87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38" i="1"/>
  <c r="C37" i="1"/>
  <c r="C36" i="1" l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<sst xmlns="http://schemas.openxmlformats.org/spreadsheetml/2006/main" count="618" uniqueCount="197">
  <si>
    <t>Date of transaction</t>
  </si>
  <si>
    <t>Merchant Name</t>
  </si>
  <si>
    <t>MISC FOOD STORES-SPECIALITY CONVENIENCE MARKETS VENDING MACHINES</t>
  </si>
  <si>
    <t>PASSENGER RAILWAYS</t>
  </si>
  <si>
    <t>STATIONERY  OFFICE AND SCHOOL SUPPLY STO</t>
  </si>
  <si>
    <t>COMPUTER NETWORK/INFORMATION SERVICES</t>
  </si>
  <si>
    <t>ADVERTISING SERVICES</t>
  </si>
  <si>
    <t>BOOK STORES</t>
  </si>
  <si>
    <t>MISCELLANEOUS AND RETAIL STORES</t>
  </si>
  <si>
    <t>LUMBER AND BUILDING MATERIALS STORES</t>
  </si>
  <si>
    <t>ARTIST SUPPLY STORES  CRAFT SHOPS</t>
  </si>
  <si>
    <t>MANAGEMENT  CONSULTING AND PUBLIC RELATIONS SERVICES</t>
  </si>
  <si>
    <t>LAB/MEDICAL/DENTAL/OPHTHALMIC HOSPITAL EQUIP AND SUPPLIES</t>
  </si>
  <si>
    <t>EATING PLACES  RESTAURANTS</t>
  </si>
  <si>
    <t>GOVERNMENT SERVICES NOT ELSEWHERE CLASSIFIED</t>
  </si>
  <si>
    <t>SCHOOLS AND EDUCATIONAL SERVICES NOT ELSEWHERE CLASSIFIED</t>
  </si>
  <si>
    <t>POSTAGE STAMPS</t>
  </si>
  <si>
    <t>COMPUTER SOFTWARE STORES</t>
  </si>
  <si>
    <t>TRAVELODGE</t>
  </si>
  <si>
    <t>HARDWARE STORES</t>
  </si>
  <si>
    <t xml:space="preserve">Craven District Council </t>
  </si>
  <si>
    <t xml:space="preserve">Department </t>
  </si>
  <si>
    <t>Planning &amp; Regeneration</t>
  </si>
  <si>
    <t>PA Office / Chief Executive</t>
  </si>
  <si>
    <t xml:space="preserve">Bingley- Leeds Return for Meeting </t>
  </si>
  <si>
    <t xml:space="preserve">Lunch for Training Course </t>
  </si>
  <si>
    <t>-</t>
  </si>
  <si>
    <t>Cllr Lanc-London Return for Meeting</t>
  </si>
  <si>
    <t xml:space="preserve">Advert for Job </t>
  </si>
  <si>
    <t>Marketing</t>
  </si>
  <si>
    <t>Paint for Main Hall</t>
  </si>
  <si>
    <t>Recruitment Advertising</t>
  </si>
  <si>
    <t>Book</t>
  </si>
  <si>
    <t>Display</t>
  </si>
  <si>
    <t>Waste Management</t>
  </si>
  <si>
    <t>Environmental Health &amp; Strategic Housing</t>
  </si>
  <si>
    <t>Fruit &amp; veg for café</t>
  </si>
  <si>
    <t>MOT Test Slots</t>
  </si>
  <si>
    <t>LGV Medical</t>
  </si>
  <si>
    <t>Road Tax</t>
  </si>
  <si>
    <t>Subscription</t>
  </si>
  <si>
    <t>Brighouse-Durham Return for Training</t>
  </si>
  <si>
    <t>Hellifield-Durham Return for Training</t>
  </si>
  <si>
    <t>Skipton-Leeds Return for Meeting</t>
  </si>
  <si>
    <t>Financial Management</t>
  </si>
  <si>
    <t>Strategic Housing</t>
  </si>
  <si>
    <t>Business Support</t>
  </si>
  <si>
    <t>Barrier Tape</t>
  </si>
  <si>
    <t>Bereavement Services</t>
  </si>
  <si>
    <t>Tools</t>
  </si>
  <si>
    <t>Purpose of Expenditure (Narrative)</t>
  </si>
  <si>
    <t>Health and Safety- Back Supports</t>
  </si>
  <si>
    <t>Temp Accommodation</t>
  </si>
  <si>
    <t xml:space="preserve">Organisation Name </t>
  </si>
  <si>
    <t>Procurement  (Merchant) Category</t>
  </si>
  <si>
    <t>Annual subscription</t>
  </si>
  <si>
    <t xml:space="preserve">Bingley-Leeds Return for Meeting </t>
  </si>
  <si>
    <t>Waste Management Services</t>
  </si>
  <si>
    <t xml:space="preserve">Irrecoverable VAT </t>
  </si>
  <si>
    <t>Net Amount</t>
  </si>
  <si>
    <t>2015-03-30</t>
  </si>
  <si>
    <t>2015-04-07</t>
  </si>
  <si>
    <t>2015-04-14</t>
  </si>
  <si>
    <t>2015-03-26</t>
  </si>
  <si>
    <t>2015-04-09</t>
  </si>
  <si>
    <t>2015-04-16</t>
  </si>
  <si>
    <t>2015-04-02</t>
  </si>
  <si>
    <t>2015-04-08</t>
  </si>
  <si>
    <t>2015-03-24</t>
  </si>
  <si>
    <t>2015-03-25</t>
  </si>
  <si>
    <t>2015-04-01</t>
  </si>
  <si>
    <t>2015-03-20</t>
  </si>
  <si>
    <t>2015-03-28</t>
  </si>
  <si>
    <t>2015-03-23</t>
  </si>
  <si>
    <t>2015-04-15</t>
  </si>
  <si>
    <t>2015-04-17</t>
  </si>
  <si>
    <t>Craven District Council</t>
  </si>
  <si>
    <t>Customer Services</t>
  </si>
  <si>
    <t>Conference</t>
  </si>
  <si>
    <t>MISCELLANEOUS PUBLISHING &amp; PRINTING</t>
  </si>
  <si>
    <t>Legal and Democratic Services</t>
  </si>
  <si>
    <t>Skipton to London &amp; Underground Return for Meeting</t>
  </si>
  <si>
    <t>SKIPTON STN TO</t>
  </si>
  <si>
    <t xml:space="preserve">Skipton to Leeds Retrun for Meeting </t>
  </si>
  <si>
    <t>2015-04-20</t>
  </si>
  <si>
    <t xml:space="preserve">Refund for Skipton to Leeds Return ticket </t>
  </si>
  <si>
    <t>Underground</t>
  </si>
  <si>
    <t>TRAVEL AGENCIES</t>
  </si>
  <si>
    <t>Environmental Health</t>
  </si>
  <si>
    <t>MEMBERSHIP ORGANIZATIONS NOT ELSEWHERE CLASSIFIED</t>
  </si>
  <si>
    <t>Facilities &amp; Event Management</t>
  </si>
  <si>
    <t>Cleaning Equipment</t>
  </si>
  <si>
    <t>ELECTRONIC SALES</t>
  </si>
  <si>
    <t>HOUSEHOLD APPLIANCE STORES</t>
  </si>
  <si>
    <t>Key Cutting</t>
  </si>
  <si>
    <t>SHOE REPAIR SHOPS  SHOE SHINE PARLORS &amp; HAT CLEANING SHOPS</t>
  </si>
  <si>
    <t>Asset &amp; Project Management</t>
  </si>
  <si>
    <t>Skipton-Leeds Return for Training</t>
  </si>
  <si>
    <t>Accommodation for Homeless</t>
  </si>
  <si>
    <t>Food for Café</t>
  </si>
  <si>
    <t xml:space="preserve">Blank Recording Disks </t>
  </si>
  <si>
    <t>DISCOUNT STORES</t>
  </si>
  <si>
    <t>Skipton- Lancaster for Training</t>
  </si>
  <si>
    <t>Goods for resale</t>
  </si>
  <si>
    <t>AMUSEMENT RECREATION SERVICES (SWIMMING POOLS  MINIGOLF  ETC.)</t>
  </si>
  <si>
    <t>Office Equipment</t>
  </si>
  <si>
    <t>SD cards</t>
  </si>
  <si>
    <t>Job Advertising</t>
  </si>
  <si>
    <t>EMPLOYMENT AGENCIES  TEMPORARY HELP SUPPLY SERVICES</t>
  </si>
  <si>
    <t>CONTINUITY/SUBSCRIPTION MERCHANTS</t>
  </si>
  <si>
    <t>Election Stamps</t>
  </si>
  <si>
    <t>GROCERY STORES  SUPERMARKETS</t>
  </si>
  <si>
    <t xml:space="preserve">DIY Equipment </t>
  </si>
  <si>
    <t>Stationary</t>
  </si>
  <si>
    <t>NEWS DEALERS AND NEWSSTANDS</t>
  </si>
  <si>
    <t>Display Board</t>
  </si>
  <si>
    <t>School Project</t>
  </si>
  <si>
    <t>Plannning Services</t>
  </si>
  <si>
    <t>Building Documents</t>
  </si>
  <si>
    <t>Chief Executive</t>
  </si>
  <si>
    <t>Skipton-York Return for meeting</t>
  </si>
  <si>
    <t>Accomodation for Seminar</t>
  </si>
  <si>
    <t>LODGING  HOTELS  MOTELS  RESORTS</t>
  </si>
  <si>
    <t>Skipton- London return for meeting</t>
  </si>
  <si>
    <t>Handwash</t>
  </si>
  <si>
    <t>CLEANING AND MAINTENANCE  JANITORIAL SERVICES</t>
  </si>
  <si>
    <t xml:space="preserve">Accomodation for Event </t>
  </si>
  <si>
    <t>Birmingham Return for event</t>
  </si>
  <si>
    <t xml:space="preserve">Keighley-Birmingham Return for event </t>
  </si>
  <si>
    <t>Skipton- Leeds Return for meeting</t>
  </si>
  <si>
    <t>WM MORRISON 056</t>
  </si>
  <si>
    <t>Stamps</t>
  </si>
  <si>
    <t>2015-05-04</t>
  </si>
  <si>
    <t>Stamps Refund</t>
  </si>
  <si>
    <t>Refreshments for meeting</t>
  </si>
  <si>
    <t>Padlocks</t>
  </si>
  <si>
    <t>Petrol</t>
  </si>
  <si>
    <t>SERVICE STATIONS</t>
  </si>
  <si>
    <t xml:space="preserve">Key safe </t>
  </si>
  <si>
    <t>Accommodation</t>
  </si>
  <si>
    <t>Licence</t>
  </si>
  <si>
    <t>2015-05-14</t>
  </si>
  <si>
    <t>2015-04-21</t>
  </si>
  <si>
    <t>2015-04-22</t>
  </si>
  <si>
    <t>2015-04-28</t>
  </si>
  <si>
    <t>2015-05-18</t>
  </si>
  <si>
    <t>2015-04-29</t>
  </si>
  <si>
    <t>2015-04-30</t>
  </si>
  <si>
    <t>2015-04-27</t>
  </si>
  <si>
    <t>2015-05-05</t>
  </si>
  <si>
    <t>2015-05-08</t>
  </si>
  <si>
    <t>2015-05-09</t>
  </si>
  <si>
    <t>2015-05-01</t>
  </si>
  <si>
    <t>2015-04-23</t>
  </si>
  <si>
    <t>2015-05-06</t>
  </si>
  <si>
    <t>2015-05-07</t>
  </si>
  <si>
    <t>2015-04-24</t>
  </si>
  <si>
    <t>2015-05-11</t>
  </si>
  <si>
    <t>2015-05-19</t>
  </si>
  <si>
    <t>2015-05-13</t>
  </si>
  <si>
    <t>2015-05-12</t>
  </si>
  <si>
    <t>2015-05-15</t>
  </si>
  <si>
    <t>2015-05-02</t>
  </si>
  <si>
    <t>Train travel</t>
  </si>
  <si>
    <t>Skipton-London for meeting</t>
  </si>
  <si>
    <t>Burnley- York for meeting</t>
  </si>
  <si>
    <t>SPECIALITY CLEANING POLISHING &amp; SANITATION PREPARATIONS</t>
  </si>
  <si>
    <t>THEATRICAL PRODUCERS (EXCEPT MOTION PICTURES)  TICKET AGENCIES</t>
  </si>
  <si>
    <t>CATALOG MERCHANTS</t>
  </si>
  <si>
    <t>SPORTING GOODS STORES</t>
  </si>
  <si>
    <t>Bin Keys</t>
  </si>
  <si>
    <t>CHEMICALS AND ALLIED PRODUCTS NOT ELSEWH</t>
  </si>
  <si>
    <t>INDUSTRIAL SUPPLIES NOT ELSEWHERE CLASSI</t>
  </si>
  <si>
    <t>Tape</t>
  </si>
  <si>
    <t>Resin and oil</t>
  </si>
  <si>
    <t>Train Travel</t>
  </si>
  <si>
    <t>Chartered Institute fo Environmental Health Membership</t>
  </si>
  <si>
    <t>Stationery</t>
  </si>
  <si>
    <t xml:space="preserve">Stationery </t>
  </si>
  <si>
    <t>Facilities &amp; Event Managment</t>
  </si>
  <si>
    <t>WWW.ALLPURPOSELTD.CO.UK"</t>
  </si>
  <si>
    <t>Event catering</t>
  </si>
  <si>
    <t>Huddersfield-York  Train Travel</t>
  </si>
  <si>
    <t>Protective Equipment</t>
  </si>
  <si>
    <t>Train travel to leeds</t>
  </si>
  <si>
    <t>Cleaning materials</t>
  </si>
  <si>
    <t xml:space="preserve">Train Travel </t>
  </si>
  <si>
    <t>Refund of incorrect payment</t>
  </si>
  <si>
    <t xml:space="preserve">Hotel for conference attendance </t>
  </si>
  <si>
    <t>Catering equipment</t>
  </si>
  <si>
    <t>Refreshments for event</t>
  </si>
  <si>
    <t>Batteries</t>
  </si>
  <si>
    <t xml:space="preserve">Book </t>
  </si>
  <si>
    <t>Evemt Refreshments</t>
  </si>
  <si>
    <t>Event refreshments</t>
  </si>
  <si>
    <t xml:space="preserve">Computer Sundries </t>
  </si>
  <si>
    <t>Phone charger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</si>
</sst>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Fill="1"/>
    <xf numFmtId="2" fontId="0" fillId="0" borderId="0" xfId="0" applyNumberFormat="1"/>
    <xf numFmtId="2" fontId="18" fillId="0" borderId="0" xfId="0" applyNumberFormat="1" applyFont="1" applyFill="1"/>
    <xf numFmtId="0" fontId="18" fillId="0" borderId="0" xfId="0" applyFont="1"/>
    <xf numFmtId="0" fontId="18" fillId="0" borderId="0" xfId="0" applyFont="1" applyFill="1"/>
    <xf numFmtId="2" fontId="0" fillId="0" borderId="0" xfId="0" applyNumberFormat="1" applyFill="1"/>
    <xf numFmtId="2" fontId="0" fillId="0" borderId="0" xfId="0" applyNumberFormat="1" applyAlignment="1">
      <alignment horizontal="center" vertical="center"/>
    </xf>
    <xf numFmtId="2" fontId="0" fillId="0" borderId="0" xfId="0" applyNumberFormat="1" applyFont="1" applyFill="1"/>
    <xf numFmtId="2" fontId="0" fillId="0" borderId="0" xfId="0" applyNumberFormat="1" applyAlignment="1">
      <alignment horizontal="left" vertical="center"/>
    </xf>
    <xf numFmtId="0" fontId="20" fillId="0" borderId="0" xfId="0" applyFont="1" applyAlignment="1">
      <alignment wrapText="1"/>
    </xf>
    <xf numFmtId="2" fontId="20" fillId="0" borderId="0" xfId="0" applyNumberFormat="1" applyFont="1" applyAlignment="1">
      <alignment wrapText="1"/>
    </xf>
    <xf numFmtId="2" fontId="20" fillId="0" borderId="0" xfId="0" applyNumberFormat="1" applyFont="1" applyAlignment="1">
      <alignment horizontal="center" wrapText="1"/>
    </xf>
    <xf numFmtId="0" fontId="19" fillId="0" borderId="10" xfId="0" applyFont="1" applyBorder="1" applyAlignment="1">
      <alignment vertical="top" wrapText="1"/>
    </xf>
    <xf numFmtId="2" fontId="19" fillId="0" borderId="10" xfId="0" applyNumberFormat="1" applyFont="1" applyBorder="1" applyAlignment="1">
      <alignment vertical="top" wrapText="1"/>
    </xf>
    <xf numFmtId="0" fontId="19" fillId="0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14" fontId="20" fillId="0" borderId="10" xfId="0" applyNumberFormat="1" applyFont="1" applyBorder="1" applyAlignment="1">
      <alignment vertical="top" wrapText="1"/>
    </xf>
    <xf numFmtId="2" fontId="20" fillId="0" borderId="10" xfId="0" applyNumberFormat="1" applyFont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0" fontId="20" fillId="33" borderId="10" xfId="0" applyFont="1" applyFill="1" applyBorder="1" applyAlignment="1">
      <alignment vertical="top" wrapText="1"/>
    </xf>
    <xf numFmtId="0" fontId="20" fillId="0" borderId="0" xfId="0" applyFont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zoomScale="70" zoomScaleNormal="70" workbookViewId="0">
      <selection sqref="A1:XFD1"/>
    </sheetView>
  </sheetViews>
  <sheetFormatPr defaultRowHeight="15" x14ac:dyDescent="0.25"/>
  <cols>
    <col min="1" max="1" width="23.28515625" style="21" customWidth="1"/>
    <col min="2" max="2" width="25.7109375" style="10" customWidth="1"/>
    <col min="3" max="3" width="24.85546875" style="10" customWidth="1"/>
    <col min="4" max="4" width="19.140625" style="10" customWidth="1"/>
    <col min="5" max="5" width="27.7109375" style="10" customWidth="1"/>
    <col min="6" max="6" width="14.28515625" style="10" customWidth="1"/>
    <col min="7" max="7" width="10.7109375" style="11" customWidth="1"/>
    <col min="8" max="8" width="15" style="12" customWidth="1"/>
  </cols>
  <sheetData>
    <row r="1" spans="1:8" ht="38.25" x14ac:dyDescent="0.25">
      <c r="A1" s="13" t="s">
        <v>53</v>
      </c>
      <c r="B1" s="13" t="s">
        <v>21</v>
      </c>
      <c r="C1" s="13" t="s">
        <v>1</v>
      </c>
      <c r="D1" s="13" t="s">
        <v>50</v>
      </c>
      <c r="E1" s="13" t="s">
        <v>54</v>
      </c>
      <c r="F1" s="13" t="s">
        <v>0</v>
      </c>
      <c r="G1" s="14" t="s">
        <v>59</v>
      </c>
      <c r="H1" s="15" t="s">
        <v>58</v>
      </c>
    </row>
    <row r="2" spans="1:8" ht="51" x14ac:dyDescent="0.25">
      <c r="A2" s="16" t="s">
        <v>20</v>
      </c>
      <c r="B2" s="16" t="s">
        <v>22</v>
      </c>
      <c r="C2" s="16" t="str">
        <f>"CLASS ONE FRESH PRODUCE"</f>
        <v>CLASS ONE FRESH PRODUCE</v>
      </c>
      <c r="D2" s="16" t="s">
        <v>36</v>
      </c>
      <c r="E2" s="16" t="s">
        <v>2</v>
      </c>
      <c r="F2" s="17" t="s">
        <v>60</v>
      </c>
      <c r="G2" s="18">
        <v>57.38</v>
      </c>
      <c r="H2" s="18"/>
    </row>
    <row r="3" spans="1:8" ht="51" x14ac:dyDescent="0.25">
      <c r="A3" s="16" t="s">
        <v>20</v>
      </c>
      <c r="B3" s="16" t="s">
        <v>22</v>
      </c>
      <c r="C3" s="16" t="str">
        <f>"CLASS ONE FRESH PRODUCE"</f>
        <v>CLASS ONE FRESH PRODUCE</v>
      </c>
      <c r="D3" s="16" t="s">
        <v>36</v>
      </c>
      <c r="E3" s="16" t="s">
        <v>2</v>
      </c>
      <c r="F3" s="17" t="s">
        <v>61</v>
      </c>
      <c r="G3" s="18">
        <v>47.92</v>
      </c>
      <c r="H3" s="18"/>
    </row>
    <row r="4" spans="1:8" ht="51" x14ac:dyDescent="0.25">
      <c r="A4" s="16" t="s">
        <v>20</v>
      </c>
      <c r="B4" s="16" t="s">
        <v>22</v>
      </c>
      <c r="C4" s="16" t="str">
        <f>"CLASS ONE FRESH PRODUCE"</f>
        <v>CLASS ONE FRESH PRODUCE</v>
      </c>
      <c r="D4" s="16" t="s">
        <v>36</v>
      </c>
      <c r="E4" s="16" t="s">
        <v>2</v>
      </c>
      <c r="F4" s="17" t="s">
        <v>62</v>
      </c>
      <c r="G4" s="18">
        <v>88.75</v>
      </c>
      <c r="H4" s="18"/>
    </row>
    <row r="5" spans="1:8" ht="25.5" x14ac:dyDescent="0.25">
      <c r="A5" s="16" t="s">
        <v>20</v>
      </c>
      <c r="B5" s="16" t="s">
        <v>23</v>
      </c>
      <c r="C5" s="16" t="str">
        <f>"TRAINLINE.COM"</f>
        <v>TRAINLINE.COM</v>
      </c>
      <c r="D5" s="16" t="s">
        <v>27</v>
      </c>
      <c r="E5" s="16" t="s">
        <v>3</v>
      </c>
      <c r="F5" s="17" t="s">
        <v>63</v>
      </c>
      <c r="G5" s="18">
        <v>75.790000000000006</v>
      </c>
      <c r="H5" s="18"/>
    </row>
    <row r="6" spans="1:8" ht="25.5" x14ac:dyDescent="0.25">
      <c r="A6" s="16" t="s">
        <v>20</v>
      </c>
      <c r="B6" s="16" t="s">
        <v>23</v>
      </c>
      <c r="C6" s="16" t="str">
        <f>"EAGLE ENVELOPES LTD"</f>
        <v>EAGLE ENVELOPES LTD</v>
      </c>
      <c r="D6" s="16" t="s">
        <v>178</v>
      </c>
      <c r="E6" s="16" t="s">
        <v>4</v>
      </c>
      <c r="F6" s="17" t="s">
        <v>61</v>
      </c>
      <c r="G6" s="18">
        <v>107.1</v>
      </c>
      <c r="H6" s="18"/>
    </row>
    <row r="7" spans="1:8" ht="38.25" x14ac:dyDescent="0.25">
      <c r="A7" s="16" t="s">
        <v>20</v>
      </c>
      <c r="B7" s="16" t="s">
        <v>23</v>
      </c>
      <c r="C7" s="16" t="str">
        <f>"SURVEYMONKEY.COM"</f>
        <v>SURVEYMONKEY.COM</v>
      </c>
      <c r="D7" s="16" t="s">
        <v>55</v>
      </c>
      <c r="E7" s="16" t="s">
        <v>5</v>
      </c>
      <c r="F7" s="17" t="s">
        <v>61</v>
      </c>
      <c r="G7" s="18">
        <v>249.17</v>
      </c>
      <c r="H7" s="18"/>
    </row>
    <row r="8" spans="1:8" ht="25.5" x14ac:dyDescent="0.25">
      <c r="A8" s="16" t="s">
        <v>20</v>
      </c>
      <c r="B8" s="16" t="s">
        <v>23</v>
      </c>
      <c r="C8" s="16" t="str">
        <f>"WWW.JOBSTODAY.CO.UK"</f>
        <v>WWW.JOBSTODAY.CO.UK</v>
      </c>
      <c r="D8" s="16" t="s">
        <v>28</v>
      </c>
      <c r="E8" s="16" t="s">
        <v>6</v>
      </c>
      <c r="F8" s="17" t="s">
        <v>64</v>
      </c>
      <c r="G8" s="18">
        <v>99</v>
      </c>
      <c r="H8" s="18"/>
    </row>
    <row r="9" spans="1:8" ht="25.5" x14ac:dyDescent="0.25">
      <c r="A9" s="16" t="s">
        <v>20</v>
      </c>
      <c r="B9" s="16" t="s">
        <v>23</v>
      </c>
      <c r="C9" s="16" t="str">
        <f>"Amazon Svcs Europe SAR"</f>
        <v>Amazon Svcs Europe SAR</v>
      </c>
      <c r="D9" s="16" t="s">
        <v>178</v>
      </c>
      <c r="E9" s="16" t="s">
        <v>7</v>
      </c>
      <c r="F9" s="17" t="s">
        <v>65</v>
      </c>
      <c r="G9" s="18">
        <v>6.57</v>
      </c>
      <c r="H9" s="18"/>
    </row>
    <row r="10" spans="1:8" ht="25.5" x14ac:dyDescent="0.25">
      <c r="A10" s="16" t="s">
        <v>20</v>
      </c>
      <c r="B10" s="16" t="s">
        <v>22</v>
      </c>
      <c r="C10" s="16" t="str">
        <f>"BONZA BALLOONS"</f>
        <v>BONZA BALLOONS</v>
      </c>
      <c r="D10" s="16" t="s">
        <v>29</v>
      </c>
      <c r="E10" s="16" t="s">
        <v>8</v>
      </c>
      <c r="F10" s="17" t="s">
        <v>63</v>
      </c>
      <c r="G10" s="18">
        <v>82.45</v>
      </c>
      <c r="H10" s="18"/>
    </row>
    <row r="11" spans="1:8" ht="25.5" x14ac:dyDescent="0.25">
      <c r="A11" s="16" t="s">
        <v>20</v>
      </c>
      <c r="B11" s="16" t="s">
        <v>22</v>
      </c>
      <c r="C11" s="16" t="str">
        <f>"MERRITT &amp; FRYERS LTD"</f>
        <v>MERRITT &amp; FRYERS LTD</v>
      </c>
      <c r="D11" s="16" t="s">
        <v>30</v>
      </c>
      <c r="E11" s="16" t="s">
        <v>9</v>
      </c>
      <c r="F11" s="17" t="s">
        <v>66</v>
      </c>
      <c r="G11" s="18">
        <v>69.150000000000006</v>
      </c>
      <c r="H11" s="18"/>
    </row>
    <row r="12" spans="1:8" ht="25.5" x14ac:dyDescent="0.25">
      <c r="A12" s="16" t="s">
        <v>20</v>
      </c>
      <c r="B12" s="16" t="s">
        <v>22</v>
      </c>
      <c r="C12" s="16" t="str">
        <f>"MERRITT &amp; FRYERS LTD"</f>
        <v>MERRITT &amp; FRYERS LTD</v>
      </c>
      <c r="D12" s="16" t="s">
        <v>33</v>
      </c>
      <c r="E12" s="16" t="s">
        <v>9</v>
      </c>
      <c r="F12" s="17" t="s">
        <v>66</v>
      </c>
      <c r="G12" s="18">
        <v>9.18</v>
      </c>
      <c r="H12" s="18"/>
    </row>
    <row r="13" spans="1:8" ht="25.5" x14ac:dyDescent="0.25">
      <c r="A13" s="16" t="s">
        <v>20</v>
      </c>
      <c r="B13" s="16" t="s">
        <v>22</v>
      </c>
      <c r="C13" s="16" t="str">
        <f>"MERRITT &amp; FRYERS LTD"</f>
        <v>MERRITT &amp; FRYERS LTD</v>
      </c>
      <c r="D13" s="16" t="s">
        <v>30</v>
      </c>
      <c r="E13" s="16" t="s">
        <v>9</v>
      </c>
      <c r="F13" s="17" t="s">
        <v>67</v>
      </c>
      <c r="G13" s="18">
        <v>97.38</v>
      </c>
      <c r="H13" s="18"/>
    </row>
    <row r="14" spans="1:8" ht="25.5" x14ac:dyDescent="0.25">
      <c r="A14" s="16" t="s">
        <v>20</v>
      </c>
      <c r="B14" s="16" t="s">
        <v>22</v>
      </c>
      <c r="C14" s="16" t="str">
        <f>"THE ART SHOP"</f>
        <v>THE ART SHOP</v>
      </c>
      <c r="D14" s="16" t="s">
        <v>33</v>
      </c>
      <c r="E14" s="16" t="s">
        <v>10</v>
      </c>
      <c r="F14" s="17" t="s">
        <v>67</v>
      </c>
      <c r="G14" s="18">
        <v>23.96</v>
      </c>
      <c r="H14" s="18"/>
    </row>
    <row r="15" spans="1:8" ht="38.25" x14ac:dyDescent="0.25">
      <c r="A15" s="16" t="s">
        <v>20</v>
      </c>
      <c r="B15" s="16" t="s">
        <v>22</v>
      </c>
      <c r="C15" s="16" t="str">
        <f>"LATITUDE 56 LTD"</f>
        <v>LATITUDE 56 LTD</v>
      </c>
      <c r="D15" s="16" t="s">
        <v>31</v>
      </c>
      <c r="E15" s="16" t="s">
        <v>11</v>
      </c>
      <c r="F15" s="17" t="s">
        <v>64</v>
      </c>
      <c r="G15" s="18">
        <v>149</v>
      </c>
      <c r="H15" s="18"/>
    </row>
    <row r="16" spans="1:8" ht="25.5" x14ac:dyDescent="0.25">
      <c r="A16" s="16" t="s">
        <v>20</v>
      </c>
      <c r="B16" s="16" t="s">
        <v>22</v>
      </c>
      <c r="C16" s="16" t="str">
        <f>"Amazon Svcs Europe SAR"</f>
        <v>Amazon Svcs Europe SAR</v>
      </c>
      <c r="D16" s="16" t="s">
        <v>32</v>
      </c>
      <c r="E16" s="16" t="s">
        <v>7</v>
      </c>
      <c r="F16" s="17" t="s">
        <v>64</v>
      </c>
      <c r="G16" s="18">
        <v>31.13</v>
      </c>
      <c r="H16" s="18"/>
    </row>
    <row r="17" spans="1:9" s="1" customFormat="1" ht="38.25" x14ac:dyDescent="0.25">
      <c r="A17" s="16" t="s">
        <v>20</v>
      </c>
      <c r="B17" s="16" t="s">
        <v>34</v>
      </c>
      <c r="C17" s="16" t="str">
        <f>"WWW.BETTERLIFEHEALTHCA"</f>
        <v>WWW.BETTERLIFEHEALTHCA</v>
      </c>
      <c r="D17" s="16" t="s">
        <v>51</v>
      </c>
      <c r="E17" s="16" t="s">
        <v>12</v>
      </c>
      <c r="F17" s="17" t="s">
        <v>68</v>
      </c>
      <c r="G17" s="18">
        <v>158.28</v>
      </c>
      <c r="H17" s="18"/>
      <c r="I17" s="5"/>
    </row>
    <row r="18" spans="1:9" ht="25.5" x14ac:dyDescent="0.25">
      <c r="A18" s="16" t="s">
        <v>20</v>
      </c>
      <c r="B18" s="16" t="s">
        <v>35</v>
      </c>
      <c r="C18" s="16" t="str">
        <f>"BINGLEY STN TO"</f>
        <v>BINGLEY STN TO</v>
      </c>
      <c r="D18" s="16" t="s">
        <v>24</v>
      </c>
      <c r="E18" s="16" t="s">
        <v>3</v>
      </c>
      <c r="F18" s="17" t="s">
        <v>69</v>
      </c>
      <c r="G18" s="18">
        <v>6.6</v>
      </c>
      <c r="H18" s="18"/>
      <c r="I18" s="4"/>
    </row>
    <row r="19" spans="1:9" ht="25.5" x14ac:dyDescent="0.25">
      <c r="A19" s="16" t="s">
        <v>20</v>
      </c>
      <c r="B19" s="16" t="s">
        <v>35</v>
      </c>
      <c r="C19" s="16" t="str">
        <f>"BRUN LEA"</f>
        <v>BRUN LEA</v>
      </c>
      <c r="D19" s="16" t="s">
        <v>25</v>
      </c>
      <c r="E19" s="16" t="s">
        <v>13</v>
      </c>
      <c r="F19" s="17" t="s">
        <v>63</v>
      </c>
      <c r="G19" s="18">
        <v>5.5</v>
      </c>
      <c r="H19" s="18"/>
    </row>
    <row r="20" spans="1:9" ht="25.5" x14ac:dyDescent="0.25">
      <c r="A20" s="16" t="s">
        <v>20</v>
      </c>
      <c r="B20" s="16" t="s">
        <v>35</v>
      </c>
      <c r="C20" s="16" t="str">
        <f>"BINGLEY STN TO"</f>
        <v>BINGLEY STN TO</v>
      </c>
      <c r="D20" s="16" t="s">
        <v>56</v>
      </c>
      <c r="E20" s="16" t="s">
        <v>3</v>
      </c>
      <c r="F20" s="17" t="s">
        <v>70</v>
      </c>
      <c r="G20" s="18">
        <v>6.6</v>
      </c>
      <c r="H20" s="18"/>
    </row>
    <row r="21" spans="1:9" ht="38.25" x14ac:dyDescent="0.25">
      <c r="A21" s="16" t="s">
        <v>20</v>
      </c>
      <c r="B21" s="16" t="s">
        <v>57</v>
      </c>
      <c r="C21" s="16" t="str">
        <f>"DVSA"</f>
        <v>DVSA</v>
      </c>
      <c r="D21" s="16" t="s">
        <v>37</v>
      </c>
      <c r="E21" s="16" t="s">
        <v>14</v>
      </c>
      <c r="F21" s="17" t="s">
        <v>71</v>
      </c>
      <c r="G21" s="18">
        <v>205</v>
      </c>
      <c r="H21" s="18"/>
    </row>
    <row r="22" spans="1:9" ht="51" x14ac:dyDescent="0.25">
      <c r="A22" s="16" t="s">
        <v>20</v>
      </c>
      <c r="B22" s="16" t="s">
        <v>57</v>
      </c>
      <c r="C22" s="16" t="str">
        <f>"MELMERBY TRAINING SERV"</f>
        <v>MELMERBY TRAINING SERV</v>
      </c>
      <c r="D22" s="16" t="s">
        <v>38</v>
      </c>
      <c r="E22" s="16" t="s">
        <v>15</v>
      </c>
      <c r="F22" s="17" t="s">
        <v>69</v>
      </c>
      <c r="G22" s="18">
        <v>72.099999999999994</v>
      </c>
      <c r="H22" s="18"/>
    </row>
    <row r="23" spans="1:9" ht="25.5" x14ac:dyDescent="0.25">
      <c r="A23" s="16" t="s">
        <v>20</v>
      </c>
      <c r="B23" s="16" t="s">
        <v>57</v>
      </c>
      <c r="C23" s="16" t="str">
        <f>"THE POST OFFICE"</f>
        <v>THE POST OFFICE</v>
      </c>
      <c r="D23" s="16" t="s">
        <v>39</v>
      </c>
      <c r="E23" s="16" t="s">
        <v>16</v>
      </c>
      <c r="F23" s="17" t="s">
        <v>72</v>
      </c>
      <c r="G23" s="18">
        <v>452.5</v>
      </c>
      <c r="H23" s="18"/>
    </row>
    <row r="24" spans="1:9" ht="38.25" x14ac:dyDescent="0.25">
      <c r="A24" s="16" t="s">
        <v>20</v>
      </c>
      <c r="B24" s="16" t="s">
        <v>57</v>
      </c>
      <c r="C24" s="16" t="str">
        <f>"WWW.DVLA.GOV.UK"</f>
        <v>WWW.DVLA.GOV.UK</v>
      </c>
      <c r="D24" s="16" t="s">
        <v>39</v>
      </c>
      <c r="E24" s="16" t="s">
        <v>14</v>
      </c>
      <c r="F24" s="17" t="s">
        <v>67</v>
      </c>
      <c r="G24" s="18">
        <v>142.5</v>
      </c>
      <c r="H24" s="18"/>
    </row>
    <row r="25" spans="1:9" ht="38.25" x14ac:dyDescent="0.25">
      <c r="A25" s="16" t="s">
        <v>20</v>
      </c>
      <c r="B25" s="16" t="s">
        <v>57</v>
      </c>
      <c r="C25" s="16" t="str">
        <f>"WWW.DVLA.GOV.UK"</f>
        <v>WWW.DVLA.GOV.UK</v>
      </c>
      <c r="D25" s="16" t="s">
        <v>39</v>
      </c>
      <c r="E25" s="16" t="s">
        <v>14</v>
      </c>
      <c r="F25" s="17" t="s">
        <v>67</v>
      </c>
      <c r="G25" s="18">
        <v>652.5</v>
      </c>
      <c r="H25" s="18"/>
    </row>
    <row r="26" spans="1:9" ht="38.25" x14ac:dyDescent="0.25">
      <c r="A26" s="16" t="s">
        <v>20</v>
      </c>
      <c r="B26" s="16" t="s">
        <v>57</v>
      </c>
      <c r="C26" s="16" t="str">
        <f>"WWW.DVLA.GOV.UK"</f>
        <v>WWW.DVLA.GOV.UK</v>
      </c>
      <c r="D26" s="16" t="s">
        <v>39</v>
      </c>
      <c r="E26" s="16" t="s">
        <v>14</v>
      </c>
      <c r="F26" s="17" t="s">
        <v>67</v>
      </c>
      <c r="G26" s="18">
        <v>142.5</v>
      </c>
      <c r="H26" s="18"/>
    </row>
    <row r="27" spans="1:9" ht="38.25" x14ac:dyDescent="0.25">
      <c r="A27" s="16" t="s">
        <v>20</v>
      </c>
      <c r="B27" s="16" t="s">
        <v>57</v>
      </c>
      <c r="C27" s="16" t="str">
        <f>"WWW.DVLA.GOV.UK"</f>
        <v>WWW.DVLA.GOV.UK</v>
      </c>
      <c r="D27" s="16" t="s">
        <v>39</v>
      </c>
      <c r="E27" s="16" t="s">
        <v>14</v>
      </c>
      <c r="F27" s="17" t="s">
        <v>67</v>
      </c>
      <c r="G27" s="18">
        <v>167.5</v>
      </c>
      <c r="H27" s="18"/>
    </row>
    <row r="28" spans="1:9" ht="51" x14ac:dyDescent="0.25">
      <c r="A28" s="16" t="s">
        <v>20</v>
      </c>
      <c r="B28" s="16" t="s">
        <v>57</v>
      </c>
      <c r="C28" s="16" t="str">
        <f>"MELMERBY TRAINING SERV"</f>
        <v>MELMERBY TRAINING SERV</v>
      </c>
      <c r="D28" s="16" t="s">
        <v>38</v>
      </c>
      <c r="E28" s="16" t="s">
        <v>15</v>
      </c>
      <c r="F28" s="17" t="s">
        <v>64</v>
      </c>
      <c r="G28" s="18">
        <v>86.52</v>
      </c>
      <c r="H28" s="18"/>
    </row>
    <row r="29" spans="1:9" ht="25.5" x14ac:dyDescent="0.25">
      <c r="A29" s="16" t="s">
        <v>20</v>
      </c>
      <c r="B29" s="16" t="s">
        <v>57</v>
      </c>
      <c r="C29" s="16" t="str">
        <f>"SP DIAGNOSTICS"</f>
        <v>SP DIAGNOSTICS</v>
      </c>
      <c r="D29" s="16" t="s">
        <v>40</v>
      </c>
      <c r="E29" s="16" t="s">
        <v>17</v>
      </c>
      <c r="F29" s="17" t="s">
        <v>67</v>
      </c>
      <c r="G29" s="18">
        <v>400</v>
      </c>
      <c r="H29" s="18"/>
    </row>
    <row r="30" spans="1:9" ht="25.5" x14ac:dyDescent="0.25">
      <c r="A30" s="16" t="s">
        <v>20</v>
      </c>
      <c r="B30" s="16" t="s">
        <v>44</v>
      </c>
      <c r="C30" s="16" t="str">
        <f>"TRAINLINE.COM"</f>
        <v>TRAINLINE.COM</v>
      </c>
      <c r="D30" s="16" t="s">
        <v>41</v>
      </c>
      <c r="E30" s="16" t="s">
        <v>3</v>
      </c>
      <c r="F30" s="17" t="s">
        <v>73</v>
      </c>
      <c r="G30" s="18">
        <v>75.38</v>
      </c>
      <c r="H30" s="18"/>
    </row>
    <row r="31" spans="1:9" ht="25.5" x14ac:dyDescent="0.25">
      <c r="A31" s="16" t="s">
        <v>20</v>
      </c>
      <c r="B31" s="16" t="s">
        <v>44</v>
      </c>
      <c r="C31" s="16" t="str">
        <f>"TRAINLINE.COM"</f>
        <v>TRAINLINE.COM</v>
      </c>
      <c r="D31" s="16" t="s">
        <v>42</v>
      </c>
      <c r="E31" s="16" t="s">
        <v>3</v>
      </c>
      <c r="F31" s="17" t="s">
        <v>73</v>
      </c>
      <c r="G31" s="18">
        <v>84.76</v>
      </c>
      <c r="H31" s="18"/>
    </row>
    <row r="32" spans="1:9" ht="25.5" x14ac:dyDescent="0.25">
      <c r="A32" s="16" t="s">
        <v>20</v>
      </c>
      <c r="B32" s="16" t="s">
        <v>44</v>
      </c>
      <c r="C32" s="16" t="str">
        <f>"SKIPTON STN TO"</f>
        <v>SKIPTON STN TO</v>
      </c>
      <c r="D32" s="16" t="s">
        <v>43</v>
      </c>
      <c r="E32" s="16" t="s">
        <v>3</v>
      </c>
      <c r="F32" s="17" t="s">
        <v>74</v>
      </c>
      <c r="G32" s="18">
        <v>10.8</v>
      </c>
      <c r="H32" s="18"/>
    </row>
    <row r="33" spans="1:11" ht="25.5" x14ac:dyDescent="0.25">
      <c r="A33" s="16" t="s">
        <v>20</v>
      </c>
      <c r="B33" s="16" t="s">
        <v>44</v>
      </c>
      <c r="C33" s="16" t="str">
        <f>"SKIPTON STN TO"</f>
        <v>SKIPTON STN TO</v>
      </c>
      <c r="D33" s="16" t="s">
        <v>43</v>
      </c>
      <c r="E33" s="16" t="s">
        <v>3</v>
      </c>
      <c r="F33" s="17" t="s">
        <v>75</v>
      </c>
      <c r="G33" s="18">
        <v>10.8</v>
      </c>
      <c r="H33" s="18"/>
    </row>
    <row r="34" spans="1:11" s="1" customFormat="1" ht="25.5" x14ac:dyDescent="0.25">
      <c r="A34" s="16" t="s">
        <v>20</v>
      </c>
      <c r="B34" s="16" t="s">
        <v>45</v>
      </c>
      <c r="C34" s="16" t="str">
        <f>"TRAVELODGE WEBSITE"</f>
        <v>TRAVELODGE WEBSITE</v>
      </c>
      <c r="D34" s="16" t="s">
        <v>52</v>
      </c>
      <c r="E34" s="16" t="s">
        <v>18</v>
      </c>
      <c r="F34" s="17" t="s">
        <v>73</v>
      </c>
      <c r="G34" s="18">
        <v>40.67</v>
      </c>
      <c r="H34" s="18"/>
    </row>
    <row r="35" spans="1:11" ht="25.5" x14ac:dyDescent="0.25">
      <c r="A35" s="16" t="s">
        <v>20</v>
      </c>
      <c r="B35" s="16" t="s">
        <v>46</v>
      </c>
      <c r="C35" s="16" t="str">
        <f>"MERRITT &amp; FRYERS LTD"</f>
        <v>MERRITT &amp; FRYERS LTD</v>
      </c>
      <c r="D35" s="16" t="s">
        <v>47</v>
      </c>
      <c r="E35" s="16" t="s">
        <v>9</v>
      </c>
      <c r="F35" s="17" t="s">
        <v>62</v>
      </c>
      <c r="G35" s="18">
        <v>6</v>
      </c>
      <c r="H35" s="18"/>
    </row>
    <row r="36" spans="1:11" x14ac:dyDescent="0.25">
      <c r="A36" s="16" t="s">
        <v>20</v>
      </c>
      <c r="B36" s="16" t="s">
        <v>48</v>
      </c>
      <c r="C36" s="16" t="str">
        <f>"JACS (KEIGHLEY)"</f>
        <v>JACS (KEIGHLEY)</v>
      </c>
      <c r="D36" s="16" t="s">
        <v>49</v>
      </c>
      <c r="E36" s="16" t="s">
        <v>19</v>
      </c>
      <c r="F36" s="17" t="s">
        <v>70</v>
      </c>
      <c r="G36" s="18">
        <v>17.899999999999999</v>
      </c>
      <c r="H36" s="18"/>
    </row>
    <row r="37" spans="1:11" ht="25.5" x14ac:dyDescent="0.25">
      <c r="A37" s="16" t="s">
        <v>76</v>
      </c>
      <c r="B37" s="16" t="s">
        <v>77</v>
      </c>
      <c r="C37" s="16" t="str">
        <f>"WWW.IRRV.ORG.UK"</f>
        <v>WWW.IRRV.ORG.UK</v>
      </c>
      <c r="D37" s="16" t="s">
        <v>78</v>
      </c>
      <c r="E37" s="16" t="s">
        <v>79</v>
      </c>
      <c r="F37" s="17" t="s">
        <v>141</v>
      </c>
      <c r="G37" s="18">
        <v>258</v>
      </c>
      <c r="H37" s="18" t="s">
        <v>26</v>
      </c>
      <c r="J37" s="6"/>
      <c r="K37" s="1"/>
    </row>
    <row r="38" spans="1:11" ht="38.25" x14ac:dyDescent="0.25">
      <c r="A38" s="16" t="s">
        <v>76</v>
      </c>
      <c r="B38" s="16" t="s">
        <v>80</v>
      </c>
      <c r="C38" s="16" t="str">
        <f>"SKIPTON STN TO"</f>
        <v>SKIPTON STN TO</v>
      </c>
      <c r="D38" s="16" t="s">
        <v>81</v>
      </c>
      <c r="E38" s="16" t="s">
        <v>3</v>
      </c>
      <c r="F38" s="17" t="s">
        <v>84</v>
      </c>
      <c r="G38" s="18">
        <v>183.7</v>
      </c>
      <c r="H38" s="18" t="s">
        <v>26</v>
      </c>
      <c r="J38" s="2"/>
    </row>
    <row r="39" spans="1:11" ht="25.5" x14ac:dyDescent="0.25">
      <c r="A39" s="16" t="s">
        <v>76</v>
      </c>
      <c r="B39" s="16" t="s">
        <v>80</v>
      </c>
      <c r="C39" s="16" t="s">
        <v>82</v>
      </c>
      <c r="D39" s="16" t="s">
        <v>83</v>
      </c>
      <c r="E39" s="16" t="s">
        <v>3</v>
      </c>
      <c r="F39" s="17" t="s">
        <v>84</v>
      </c>
      <c r="G39" s="18">
        <v>9.6</v>
      </c>
      <c r="H39" s="18" t="s">
        <v>26</v>
      </c>
      <c r="J39" s="8"/>
      <c r="K39" s="1"/>
    </row>
    <row r="40" spans="1:11" ht="25.5" x14ac:dyDescent="0.25">
      <c r="A40" s="16" t="s">
        <v>76</v>
      </c>
      <c r="B40" s="16" t="s">
        <v>80</v>
      </c>
      <c r="C40" s="16" t="s">
        <v>82</v>
      </c>
      <c r="D40" s="16" t="s">
        <v>85</v>
      </c>
      <c r="E40" s="16" t="s">
        <v>3</v>
      </c>
      <c r="F40" s="17" t="s">
        <v>84</v>
      </c>
      <c r="G40" s="18">
        <v>-9.6</v>
      </c>
      <c r="H40" s="18" t="s">
        <v>26</v>
      </c>
      <c r="J40" s="8"/>
      <c r="K40" s="1"/>
    </row>
    <row r="41" spans="1:11" ht="25.5" x14ac:dyDescent="0.25">
      <c r="A41" s="16" t="s">
        <v>76</v>
      </c>
      <c r="B41" s="16" t="s">
        <v>80</v>
      </c>
      <c r="C41" s="16" t="str">
        <f>"SKIPTON STN TO"</f>
        <v>SKIPTON STN TO</v>
      </c>
      <c r="D41" s="16" t="s">
        <v>86</v>
      </c>
      <c r="E41" s="16" t="s">
        <v>3</v>
      </c>
      <c r="F41" s="17" t="s">
        <v>142</v>
      </c>
      <c r="G41" s="18">
        <v>4.8</v>
      </c>
      <c r="H41" s="18" t="s">
        <v>26</v>
      </c>
      <c r="J41" s="6"/>
    </row>
    <row r="42" spans="1:11" ht="25.5" x14ac:dyDescent="0.25">
      <c r="A42" s="16" t="s">
        <v>76</v>
      </c>
      <c r="B42" s="16" t="s">
        <v>80</v>
      </c>
      <c r="C42" s="16" t="str">
        <f>"LASTMINUTE.COM/UK-GBP"</f>
        <v>LASTMINUTE.COM/UK-GBP</v>
      </c>
      <c r="D42" s="16" t="s">
        <v>139</v>
      </c>
      <c r="E42" s="16" t="s">
        <v>87</v>
      </c>
      <c r="F42" s="17" t="s">
        <v>143</v>
      </c>
      <c r="G42" s="18">
        <v>124.17</v>
      </c>
      <c r="H42" s="18">
        <v>24.83</v>
      </c>
      <c r="J42" s="6"/>
      <c r="K42" s="1"/>
    </row>
    <row r="43" spans="1:11" x14ac:dyDescent="0.25">
      <c r="A43" s="16" t="s">
        <v>76</v>
      </c>
      <c r="B43" s="16" t="s">
        <v>88</v>
      </c>
      <c r="C43" s="16" t="str">
        <f>"SKIPTON STN TO"</f>
        <v>SKIPTON STN TO</v>
      </c>
      <c r="D43" s="16" t="s">
        <v>175</v>
      </c>
      <c r="E43" s="16" t="s">
        <v>3</v>
      </c>
      <c r="F43" s="17" t="s">
        <v>144</v>
      </c>
      <c r="G43" s="18">
        <v>29.6</v>
      </c>
      <c r="H43" s="18"/>
      <c r="J43" s="6"/>
      <c r="K43" s="1"/>
    </row>
    <row r="44" spans="1:11" ht="38.25" x14ac:dyDescent="0.25">
      <c r="A44" s="16" t="s">
        <v>76</v>
      </c>
      <c r="B44" s="16" t="s">
        <v>88</v>
      </c>
      <c r="C44" s="16" t="str">
        <f>"CIEH"</f>
        <v>CIEH</v>
      </c>
      <c r="D44" s="16" t="s">
        <v>176</v>
      </c>
      <c r="E44" s="16" t="s">
        <v>89</v>
      </c>
      <c r="F44" s="17" t="s">
        <v>141</v>
      </c>
      <c r="G44" s="18">
        <v>175</v>
      </c>
      <c r="H44" s="18"/>
      <c r="J44" s="6"/>
      <c r="K44" s="1"/>
    </row>
    <row r="45" spans="1:11" ht="25.5" x14ac:dyDescent="0.25">
      <c r="A45" s="16" t="s">
        <v>76</v>
      </c>
      <c r="B45" s="16" t="s">
        <v>90</v>
      </c>
      <c r="C45" s="16" t="str">
        <f>"CURRYS ONLINE"</f>
        <v>CURRYS ONLINE</v>
      </c>
      <c r="D45" s="16" t="s">
        <v>91</v>
      </c>
      <c r="E45" s="16" t="s">
        <v>92</v>
      </c>
      <c r="F45" s="17" t="s">
        <v>143</v>
      </c>
      <c r="G45" s="18">
        <v>39.99</v>
      </c>
      <c r="H45" s="18">
        <v>8</v>
      </c>
      <c r="J45" s="6"/>
      <c r="K45" s="1"/>
    </row>
    <row r="46" spans="1:11" ht="38.25" x14ac:dyDescent="0.25">
      <c r="A46" s="16" t="s">
        <v>76</v>
      </c>
      <c r="B46" s="16" t="s">
        <v>90</v>
      </c>
      <c r="C46" s="16" t="str">
        <f>"WWW AVERNCLEANINGSUPPLIES"</f>
        <v>WWW AVERNCLEANINGSUPPLIES</v>
      </c>
      <c r="D46" s="16" t="s">
        <v>91</v>
      </c>
      <c r="E46" s="16" t="s">
        <v>93</v>
      </c>
      <c r="F46" s="17" t="s">
        <v>143</v>
      </c>
      <c r="G46" s="18">
        <v>161.80000000000001</v>
      </c>
      <c r="H46" s="18"/>
      <c r="J46" s="6"/>
      <c r="K46" s="1"/>
    </row>
    <row r="47" spans="1:11" ht="38.25" x14ac:dyDescent="0.25">
      <c r="A47" s="16" t="s">
        <v>76</v>
      </c>
      <c r="B47" s="16" t="s">
        <v>90</v>
      </c>
      <c r="C47" s="16" t="str">
        <f>"TIMPSON LTD"</f>
        <v>TIMPSON LTD</v>
      </c>
      <c r="D47" s="16" t="s">
        <v>94</v>
      </c>
      <c r="E47" s="16" t="s">
        <v>95</v>
      </c>
      <c r="F47" s="17" t="s">
        <v>141</v>
      </c>
      <c r="G47" s="18">
        <v>9.6</v>
      </c>
      <c r="H47" s="18"/>
      <c r="J47" s="6"/>
      <c r="K47" s="6"/>
    </row>
    <row r="48" spans="1:11" ht="38.25" x14ac:dyDescent="0.25">
      <c r="A48" s="16" t="s">
        <v>76</v>
      </c>
      <c r="B48" s="16" t="s">
        <v>90</v>
      </c>
      <c r="C48" s="16" t="str">
        <f>"TIMPSON LTD"</f>
        <v>TIMPSON LTD</v>
      </c>
      <c r="D48" s="16" t="s">
        <v>94</v>
      </c>
      <c r="E48" s="16" t="s">
        <v>95</v>
      </c>
      <c r="F48" s="17" t="s">
        <v>145</v>
      </c>
      <c r="G48" s="18">
        <v>24</v>
      </c>
      <c r="H48" s="18"/>
      <c r="J48" s="6"/>
    </row>
    <row r="49" spans="1:11" ht="25.5" x14ac:dyDescent="0.25">
      <c r="A49" s="16" t="s">
        <v>76</v>
      </c>
      <c r="B49" s="16" t="s">
        <v>96</v>
      </c>
      <c r="C49" s="16" t="str">
        <f>"SKIPTON STN TO"</f>
        <v>SKIPTON STN TO</v>
      </c>
      <c r="D49" s="16" t="s">
        <v>97</v>
      </c>
      <c r="E49" s="16" t="s">
        <v>3</v>
      </c>
      <c r="F49" s="17" t="s">
        <v>145</v>
      </c>
      <c r="G49" s="18">
        <v>10.8</v>
      </c>
      <c r="H49" s="18"/>
      <c r="J49" s="6"/>
    </row>
    <row r="50" spans="1:11" ht="25.5" x14ac:dyDescent="0.25">
      <c r="A50" s="16" t="s">
        <v>76</v>
      </c>
      <c r="B50" s="16" t="s">
        <v>45</v>
      </c>
      <c r="C50" s="16" t="str">
        <f>"TRAVELODGE WEBSITE"</f>
        <v>TRAVELODGE WEBSITE</v>
      </c>
      <c r="D50" s="16" t="s">
        <v>98</v>
      </c>
      <c r="E50" s="16" t="s">
        <v>18</v>
      </c>
      <c r="F50" s="17" t="s">
        <v>146</v>
      </c>
      <c r="G50" s="18">
        <v>57.5</v>
      </c>
      <c r="H50" s="18"/>
      <c r="J50" s="6"/>
    </row>
    <row r="51" spans="1:11" ht="25.5" x14ac:dyDescent="0.25">
      <c r="A51" s="16" t="s">
        <v>76</v>
      </c>
      <c r="B51" s="16" t="s">
        <v>45</v>
      </c>
      <c r="C51" s="16" t="str">
        <f>"TRAVELODGE WEBSITE"</f>
        <v>TRAVELODGE WEBSITE</v>
      </c>
      <c r="D51" s="16" t="s">
        <v>98</v>
      </c>
      <c r="E51" s="16" t="s">
        <v>18</v>
      </c>
      <c r="F51" s="17" t="s">
        <v>147</v>
      </c>
      <c r="G51" s="18">
        <v>57.5</v>
      </c>
      <c r="H51" s="18"/>
      <c r="J51" s="6"/>
    </row>
    <row r="52" spans="1:11" ht="51" x14ac:dyDescent="0.25">
      <c r="A52" s="16" t="s">
        <v>76</v>
      </c>
      <c r="B52" s="16" t="s">
        <v>22</v>
      </c>
      <c r="C52" s="16" t="str">
        <f>"CLASS ONE FRESH PRODUCE"</f>
        <v>CLASS ONE FRESH PRODUCE</v>
      </c>
      <c r="D52" s="16" t="s">
        <v>99</v>
      </c>
      <c r="E52" s="16" t="s">
        <v>2</v>
      </c>
      <c r="F52" s="17" t="s">
        <v>84</v>
      </c>
      <c r="G52" s="18">
        <v>24.72</v>
      </c>
      <c r="H52" s="18"/>
      <c r="J52" s="6"/>
    </row>
    <row r="53" spans="1:11" x14ac:dyDescent="0.25">
      <c r="A53" s="16" t="s">
        <v>76</v>
      </c>
      <c r="B53" s="16" t="s">
        <v>22</v>
      </c>
      <c r="C53" s="16" t="str">
        <f>"B&amp;M RETAIL LTD"</f>
        <v>B&amp;M RETAIL LTD</v>
      </c>
      <c r="D53" s="16" t="s">
        <v>100</v>
      </c>
      <c r="E53" s="16" t="s">
        <v>101</v>
      </c>
      <c r="F53" s="17" t="s">
        <v>84</v>
      </c>
      <c r="G53" s="18">
        <v>3.98</v>
      </c>
      <c r="H53" s="18"/>
      <c r="J53" s="6"/>
    </row>
    <row r="54" spans="1:11" ht="51" x14ac:dyDescent="0.25">
      <c r="A54" s="16" t="s">
        <v>76</v>
      </c>
      <c r="B54" s="16" t="s">
        <v>22</v>
      </c>
      <c r="C54" s="16" t="str">
        <f>"CLASS ONE FRESH PRODUCE"</f>
        <v>CLASS ONE FRESH PRODUCE</v>
      </c>
      <c r="D54" s="16" t="s">
        <v>99</v>
      </c>
      <c r="E54" s="16" t="s">
        <v>2</v>
      </c>
      <c r="F54" s="17" t="s">
        <v>148</v>
      </c>
      <c r="G54" s="18">
        <v>57.47</v>
      </c>
      <c r="H54" s="18"/>
      <c r="J54" s="6"/>
    </row>
    <row r="55" spans="1:11" ht="51" x14ac:dyDescent="0.25">
      <c r="A55" s="16" t="s">
        <v>76</v>
      </c>
      <c r="B55" s="16" t="s">
        <v>22</v>
      </c>
      <c r="C55" s="16" t="str">
        <f>"CLASS ONE FRESH PRODUCE"</f>
        <v>CLASS ONE FRESH PRODUCE</v>
      </c>
      <c r="D55" s="16" t="s">
        <v>99</v>
      </c>
      <c r="E55" s="16" t="s">
        <v>2</v>
      </c>
      <c r="F55" s="17" t="s">
        <v>149</v>
      </c>
      <c r="G55" s="18">
        <v>76.8</v>
      </c>
      <c r="H55" s="18"/>
      <c r="J55" s="6"/>
      <c r="K55" s="1"/>
    </row>
    <row r="56" spans="1:11" ht="25.5" x14ac:dyDescent="0.25">
      <c r="A56" s="16" t="s">
        <v>76</v>
      </c>
      <c r="B56" s="16" t="s">
        <v>22</v>
      </c>
      <c r="C56" s="16" t="str">
        <f>"TRAINLINE.COM"</f>
        <v>TRAINLINE.COM</v>
      </c>
      <c r="D56" s="16" t="s">
        <v>102</v>
      </c>
      <c r="E56" s="16" t="s">
        <v>3</v>
      </c>
      <c r="F56" s="17" t="s">
        <v>149</v>
      </c>
      <c r="G56" s="18">
        <v>37.43</v>
      </c>
      <c r="H56" s="18"/>
      <c r="J56" s="6"/>
    </row>
    <row r="57" spans="1:11" ht="38.25" x14ac:dyDescent="0.25">
      <c r="A57" s="16" t="s">
        <v>76</v>
      </c>
      <c r="B57" s="16" t="s">
        <v>22</v>
      </c>
      <c r="C57" s="16" t="str">
        <f>"SWIMMING TEACHERS ASSO"</f>
        <v>SWIMMING TEACHERS ASSO</v>
      </c>
      <c r="D57" s="16" t="s">
        <v>103</v>
      </c>
      <c r="E57" s="16" t="s">
        <v>104</v>
      </c>
      <c r="F57" s="17" t="s">
        <v>150</v>
      </c>
      <c r="G57" s="18">
        <v>103.5</v>
      </c>
      <c r="H57" s="18"/>
      <c r="J57" s="6"/>
    </row>
    <row r="58" spans="1:11" ht="51" x14ac:dyDescent="0.25">
      <c r="A58" s="16" t="s">
        <v>76</v>
      </c>
      <c r="B58" s="16" t="s">
        <v>22</v>
      </c>
      <c r="C58" s="16" t="str">
        <f>"CLASS ONE FRESH PRODUCE"</f>
        <v>CLASS ONE FRESH PRODUCE</v>
      </c>
      <c r="D58" s="16" t="s">
        <v>99</v>
      </c>
      <c r="E58" s="16" t="s">
        <v>2</v>
      </c>
      <c r="F58" s="17" t="s">
        <v>151</v>
      </c>
      <c r="G58" s="18">
        <v>97.4</v>
      </c>
      <c r="H58" s="18"/>
      <c r="J58" s="6"/>
    </row>
    <row r="59" spans="1:11" ht="51" x14ac:dyDescent="0.25">
      <c r="A59" s="16" t="s">
        <v>76</v>
      </c>
      <c r="B59" s="16" t="s">
        <v>22</v>
      </c>
      <c r="C59" s="16" t="str">
        <f>"CLASS ONE FRESH PRODUCE"</f>
        <v>CLASS ONE FRESH PRODUCE</v>
      </c>
      <c r="D59" s="16" t="s">
        <v>99</v>
      </c>
      <c r="E59" s="16" t="s">
        <v>2</v>
      </c>
      <c r="F59" s="17" t="s">
        <v>145</v>
      </c>
      <c r="G59" s="18">
        <v>69.59</v>
      </c>
      <c r="H59" s="18"/>
      <c r="J59" s="6"/>
    </row>
    <row r="60" spans="1:11" ht="25.5" x14ac:dyDescent="0.25">
      <c r="A60" s="16" t="s">
        <v>76</v>
      </c>
      <c r="B60" s="16" t="s">
        <v>23</v>
      </c>
      <c r="C60" s="16" t="str">
        <f>"Amazon Svcs Europe SAR"</f>
        <v>Amazon Svcs Europe SAR</v>
      </c>
      <c r="D60" s="16" t="s">
        <v>105</v>
      </c>
      <c r="E60" s="16" t="s">
        <v>7</v>
      </c>
      <c r="F60" s="17" t="s">
        <v>84</v>
      </c>
      <c r="G60" s="18">
        <v>5.78</v>
      </c>
      <c r="H60" s="18"/>
      <c r="J60" s="6"/>
    </row>
    <row r="61" spans="1:11" ht="25.5" x14ac:dyDescent="0.25">
      <c r="A61" s="16" t="s">
        <v>76</v>
      </c>
      <c r="B61" s="16" t="s">
        <v>23</v>
      </c>
      <c r="C61" s="16" t="str">
        <f>"Amazon Svcs Europe SAR"</f>
        <v>Amazon Svcs Europe SAR</v>
      </c>
      <c r="D61" s="16" t="s">
        <v>106</v>
      </c>
      <c r="E61" s="16" t="s">
        <v>7</v>
      </c>
      <c r="F61" s="17" t="s">
        <v>84</v>
      </c>
      <c r="G61" s="18">
        <v>14.16</v>
      </c>
      <c r="H61" s="18"/>
      <c r="J61" s="6"/>
    </row>
    <row r="62" spans="1:11" ht="25.5" x14ac:dyDescent="0.25">
      <c r="A62" s="16" t="s">
        <v>76</v>
      </c>
      <c r="B62" s="16" t="s">
        <v>23</v>
      </c>
      <c r="C62" s="16" t="str">
        <f>"Amazon Svcs Europe SAR"</f>
        <v>Amazon Svcs Europe SAR</v>
      </c>
      <c r="D62" s="16" t="s">
        <v>105</v>
      </c>
      <c r="E62" s="16" t="s">
        <v>7</v>
      </c>
      <c r="F62" s="17" t="s">
        <v>142</v>
      </c>
      <c r="G62" s="18">
        <v>7.18</v>
      </c>
      <c r="H62" s="18"/>
      <c r="J62" s="6"/>
    </row>
    <row r="63" spans="1:11" ht="38.25" x14ac:dyDescent="0.25">
      <c r="A63" s="16" t="s">
        <v>76</v>
      </c>
      <c r="B63" s="16" t="s">
        <v>23</v>
      </c>
      <c r="C63" s="16" t="str">
        <f>"JOBSERVE LTD"</f>
        <v>JOBSERVE LTD</v>
      </c>
      <c r="D63" s="16" t="s">
        <v>107</v>
      </c>
      <c r="E63" s="16" t="s">
        <v>108</v>
      </c>
      <c r="F63" s="17" t="s">
        <v>147</v>
      </c>
      <c r="G63" s="18">
        <v>299</v>
      </c>
      <c r="H63" s="18"/>
      <c r="J63" s="6"/>
    </row>
    <row r="64" spans="1:11" ht="25.5" x14ac:dyDescent="0.25">
      <c r="A64" s="16" t="s">
        <v>76</v>
      </c>
      <c r="B64" s="16" t="s">
        <v>23</v>
      </c>
      <c r="C64" s="16" t="str">
        <f>"LINKEDIN-267*0622893"</f>
        <v>LINKEDIN-267*0622893</v>
      </c>
      <c r="D64" s="16" t="s">
        <v>107</v>
      </c>
      <c r="E64" s="16" t="s">
        <v>109</v>
      </c>
      <c r="F64" s="17" t="s">
        <v>147</v>
      </c>
      <c r="G64" s="18">
        <v>189.95</v>
      </c>
      <c r="H64" s="18"/>
      <c r="J64" s="6"/>
    </row>
    <row r="65" spans="1:11" ht="25.5" x14ac:dyDescent="0.25">
      <c r="A65" s="16" t="s">
        <v>76</v>
      </c>
      <c r="B65" s="16" t="s">
        <v>23</v>
      </c>
      <c r="C65" s="16" t="str">
        <f>"WWW.JOBSTODAY.CO.UK"</f>
        <v>WWW.JOBSTODAY.CO.UK</v>
      </c>
      <c r="D65" s="16" t="s">
        <v>107</v>
      </c>
      <c r="E65" s="16" t="s">
        <v>6</v>
      </c>
      <c r="F65" s="17" t="s">
        <v>147</v>
      </c>
      <c r="G65" s="18">
        <v>199</v>
      </c>
      <c r="H65" s="18"/>
      <c r="J65" s="6"/>
    </row>
    <row r="66" spans="1:11" ht="25.5" x14ac:dyDescent="0.25">
      <c r="A66" s="16" t="s">
        <v>76</v>
      </c>
      <c r="B66" s="16" t="s">
        <v>23</v>
      </c>
      <c r="C66" s="16" t="str">
        <f>"WM MORRISON 056"</f>
        <v>WM MORRISON 056</v>
      </c>
      <c r="D66" s="16" t="s">
        <v>110</v>
      </c>
      <c r="E66" s="16" t="s">
        <v>111</v>
      </c>
      <c r="F66" s="17" t="s">
        <v>152</v>
      </c>
      <c r="G66" s="18">
        <v>64.260000000000005</v>
      </c>
      <c r="H66" s="18"/>
      <c r="J66" s="6"/>
    </row>
    <row r="67" spans="1:11" x14ac:dyDescent="0.25">
      <c r="A67" s="16" t="s">
        <v>76</v>
      </c>
      <c r="B67" s="16" t="s">
        <v>22</v>
      </c>
      <c r="C67" s="16" t="str">
        <f>"THE TOOL BOX"</f>
        <v>THE TOOL BOX</v>
      </c>
      <c r="D67" s="16" t="s">
        <v>112</v>
      </c>
      <c r="E67" s="16" t="s">
        <v>19</v>
      </c>
      <c r="F67" s="17" t="s">
        <v>153</v>
      </c>
      <c r="G67" s="18">
        <v>11.32</v>
      </c>
      <c r="H67" s="18"/>
      <c r="J67" s="3"/>
    </row>
    <row r="68" spans="1:11" ht="25.5" x14ac:dyDescent="0.25">
      <c r="A68" s="16" t="s">
        <v>76</v>
      </c>
      <c r="B68" s="16" t="s">
        <v>22</v>
      </c>
      <c r="C68" s="16" t="str">
        <f>"WH SMITH"</f>
        <v>WH SMITH</v>
      </c>
      <c r="D68" s="16" t="s">
        <v>113</v>
      </c>
      <c r="E68" s="16" t="s">
        <v>114</v>
      </c>
      <c r="F68" s="17" t="s">
        <v>153</v>
      </c>
      <c r="G68" s="18">
        <v>16.649999999999999</v>
      </c>
      <c r="H68" s="18"/>
      <c r="J68" s="6"/>
    </row>
    <row r="69" spans="1:11" ht="25.5" x14ac:dyDescent="0.25">
      <c r="A69" s="16" t="s">
        <v>76</v>
      </c>
      <c r="B69" s="16" t="s">
        <v>22</v>
      </c>
      <c r="C69" s="16" t="str">
        <f>"THE ART SHOP"</f>
        <v>THE ART SHOP</v>
      </c>
      <c r="D69" s="16" t="s">
        <v>115</v>
      </c>
      <c r="E69" s="16" t="s">
        <v>10</v>
      </c>
      <c r="F69" s="17" t="s">
        <v>153</v>
      </c>
      <c r="G69" s="18">
        <v>19.97</v>
      </c>
      <c r="H69" s="18"/>
      <c r="J69" s="6"/>
      <c r="K69" s="5"/>
    </row>
    <row r="70" spans="1:11" ht="25.5" x14ac:dyDescent="0.25">
      <c r="A70" s="16" t="s">
        <v>76</v>
      </c>
      <c r="B70" s="16" t="s">
        <v>22</v>
      </c>
      <c r="C70" s="16" t="str">
        <f>"PAYPAL *DUGOUTMILIT"</f>
        <v>PAYPAL *DUGOUTMILIT</v>
      </c>
      <c r="D70" s="16" t="s">
        <v>116</v>
      </c>
      <c r="E70" s="16" t="s">
        <v>8</v>
      </c>
      <c r="F70" s="17" t="s">
        <v>154</v>
      </c>
      <c r="G70" s="18">
        <v>15.92</v>
      </c>
      <c r="H70" s="18"/>
      <c r="J70" s="6"/>
    </row>
    <row r="71" spans="1:11" ht="25.5" x14ac:dyDescent="0.25">
      <c r="A71" s="16" t="s">
        <v>76</v>
      </c>
      <c r="B71" s="16" t="s">
        <v>22</v>
      </c>
      <c r="C71" s="16" t="str">
        <f>"ANCESTRY.CO.UK"</f>
        <v>ANCESTRY.CO.UK</v>
      </c>
      <c r="D71" s="16" t="s">
        <v>116</v>
      </c>
      <c r="E71" s="16" t="s">
        <v>109</v>
      </c>
      <c r="F71" s="17" t="s">
        <v>154</v>
      </c>
      <c r="G71" s="18">
        <v>95.99</v>
      </c>
      <c r="H71" s="18"/>
      <c r="J71" s="6"/>
      <c r="K71" s="1"/>
    </row>
    <row r="72" spans="1:11" ht="38.25" x14ac:dyDescent="0.25">
      <c r="A72" s="16" t="s">
        <v>76</v>
      </c>
      <c r="B72" s="16" t="s">
        <v>22</v>
      </c>
      <c r="C72" s="16" t="str">
        <f>"PAYPAL *NATIONALARC"</f>
        <v>PAYPAL *NATIONALARC</v>
      </c>
      <c r="D72" s="16" t="s">
        <v>116</v>
      </c>
      <c r="E72" s="16" t="s">
        <v>14</v>
      </c>
      <c r="F72" s="17" t="s">
        <v>155</v>
      </c>
      <c r="G72" s="18">
        <v>2.64</v>
      </c>
      <c r="H72" s="18"/>
      <c r="J72" s="6"/>
    </row>
    <row r="73" spans="1:11" ht="38.25" x14ac:dyDescent="0.25">
      <c r="A73" s="16" t="s">
        <v>76</v>
      </c>
      <c r="B73" s="16" t="s">
        <v>34</v>
      </c>
      <c r="C73" s="16" t="str">
        <f>"EA HAZARDOUS WASTE-DOM"</f>
        <v>EA HAZARDOUS WASTE-DOM</v>
      </c>
      <c r="D73" s="16" t="s">
        <v>140</v>
      </c>
      <c r="E73" s="16" t="s">
        <v>14</v>
      </c>
      <c r="F73" s="17" t="s">
        <v>156</v>
      </c>
      <c r="G73" s="18">
        <v>18</v>
      </c>
      <c r="H73" s="18"/>
      <c r="J73" s="6"/>
    </row>
    <row r="74" spans="1:11" ht="25.5" x14ac:dyDescent="0.25">
      <c r="A74" s="16" t="s">
        <v>76</v>
      </c>
      <c r="B74" s="16" t="s">
        <v>117</v>
      </c>
      <c r="C74" s="16" t="str">
        <f>"RIBA ENTERPRISES LTD"</f>
        <v>RIBA ENTERPRISES LTD</v>
      </c>
      <c r="D74" s="16" t="s">
        <v>118</v>
      </c>
      <c r="E74" s="16" t="s">
        <v>7</v>
      </c>
      <c r="F74" s="17" t="s">
        <v>142</v>
      </c>
      <c r="G74" s="18">
        <v>294</v>
      </c>
      <c r="H74" s="18"/>
      <c r="J74" s="6"/>
    </row>
    <row r="75" spans="1:11" ht="25.5" x14ac:dyDescent="0.25">
      <c r="A75" s="16" t="s">
        <v>76</v>
      </c>
      <c r="B75" s="16" t="s">
        <v>119</v>
      </c>
      <c r="C75" s="16" t="str">
        <f>"SKIPTON STN TO"</f>
        <v>SKIPTON STN TO</v>
      </c>
      <c r="D75" s="16" t="s">
        <v>120</v>
      </c>
      <c r="E75" s="16" t="s">
        <v>3</v>
      </c>
      <c r="F75" s="17" t="s">
        <v>142</v>
      </c>
      <c r="G75" s="18">
        <v>13.8</v>
      </c>
      <c r="H75" s="18"/>
      <c r="J75" s="6"/>
    </row>
    <row r="76" spans="1:11" ht="25.5" x14ac:dyDescent="0.25">
      <c r="A76" s="16" t="s">
        <v>76</v>
      </c>
      <c r="B76" s="16" t="s">
        <v>119</v>
      </c>
      <c r="C76" s="16" t="str">
        <f>"BILLESLEY MANOR HO"</f>
        <v>BILLESLEY MANOR HO</v>
      </c>
      <c r="D76" s="16" t="s">
        <v>121</v>
      </c>
      <c r="E76" s="16" t="s">
        <v>122</v>
      </c>
      <c r="F76" s="17" t="s">
        <v>156</v>
      </c>
      <c r="G76" s="18">
        <v>116.67</v>
      </c>
      <c r="H76" s="18"/>
      <c r="J76" s="6"/>
      <c r="K76" s="1"/>
    </row>
    <row r="77" spans="1:11" ht="25.5" x14ac:dyDescent="0.25">
      <c r="A77" s="16" t="s">
        <v>76</v>
      </c>
      <c r="B77" s="16" t="s">
        <v>119</v>
      </c>
      <c r="C77" s="16" t="str">
        <f>"SKIPTON STN TO"</f>
        <v>SKIPTON STN TO</v>
      </c>
      <c r="D77" s="16" t="s">
        <v>120</v>
      </c>
      <c r="E77" s="16" t="s">
        <v>3</v>
      </c>
      <c r="F77" s="17" t="s">
        <v>146</v>
      </c>
      <c r="G77" s="18">
        <v>13.8</v>
      </c>
      <c r="H77" s="18"/>
      <c r="J77" s="6"/>
      <c r="K77" s="1"/>
    </row>
    <row r="78" spans="1:11" ht="25.5" x14ac:dyDescent="0.25">
      <c r="A78" s="16" t="s">
        <v>76</v>
      </c>
      <c r="B78" s="16" t="s">
        <v>119</v>
      </c>
      <c r="C78" s="16" t="str">
        <f>"SKIPTON STN TO"</f>
        <v>SKIPTON STN TO</v>
      </c>
      <c r="D78" s="16" t="s">
        <v>123</v>
      </c>
      <c r="E78" s="16" t="s">
        <v>3</v>
      </c>
      <c r="F78" s="17" t="s">
        <v>157</v>
      </c>
      <c r="G78" s="18">
        <v>38.299999999999997</v>
      </c>
      <c r="H78" s="18"/>
      <c r="J78" s="6"/>
      <c r="K78" s="1"/>
    </row>
    <row r="79" spans="1:11" ht="25.5" x14ac:dyDescent="0.25">
      <c r="A79" s="16" t="s">
        <v>76</v>
      </c>
      <c r="B79" s="16" t="s">
        <v>119</v>
      </c>
      <c r="C79" s="16" t="str">
        <f>"VIRGINTRAINSEC SERVCS"</f>
        <v>VIRGINTRAINSEC SERVCS</v>
      </c>
      <c r="D79" s="16" t="s">
        <v>163</v>
      </c>
      <c r="E79" s="16" t="s">
        <v>3</v>
      </c>
      <c r="F79" s="17" t="s">
        <v>158</v>
      </c>
      <c r="G79" s="18">
        <v>52.5</v>
      </c>
      <c r="H79" s="18"/>
      <c r="J79" s="6"/>
      <c r="K79" s="1"/>
    </row>
    <row r="80" spans="1:11" ht="38.25" x14ac:dyDescent="0.25">
      <c r="A80" s="16" t="s">
        <v>76</v>
      </c>
      <c r="B80" s="16" t="s">
        <v>34</v>
      </c>
      <c r="C80" s="16" t="str">
        <f>"EXCALIBUR HYGIENE LTD"</f>
        <v>EXCALIBUR HYGIENE LTD</v>
      </c>
      <c r="D80" s="16" t="s">
        <v>124</v>
      </c>
      <c r="E80" s="16" t="s">
        <v>125</v>
      </c>
      <c r="F80" s="17" t="s">
        <v>159</v>
      </c>
      <c r="G80" s="18">
        <v>38.35</v>
      </c>
      <c r="H80" s="18"/>
      <c r="J80" s="2"/>
      <c r="K80" s="1"/>
    </row>
    <row r="81" spans="1:11" ht="25.5" x14ac:dyDescent="0.25">
      <c r="A81" s="16" t="s">
        <v>76</v>
      </c>
      <c r="B81" s="16" t="s">
        <v>44</v>
      </c>
      <c r="C81" s="16" t="str">
        <f>"TRAVELODGE WEBSITE"</f>
        <v>TRAVELODGE WEBSITE</v>
      </c>
      <c r="D81" s="16" t="s">
        <v>126</v>
      </c>
      <c r="E81" s="16" t="s">
        <v>18</v>
      </c>
      <c r="F81" s="17" t="s">
        <v>160</v>
      </c>
      <c r="G81" s="18">
        <v>122.3</v>
      </c>
      <c r="H81" s="18"/>
      <c r="J81" s="6"/>
      <c r="K81" s="1"/>
    </row>
    <row r="82" spans="1:11" ht="25.5" x14ac:dyDescent="0.25">
      <c r="A82" s="16" t="s">
        <v>76</v>
      </c>
      <c r="B82" s="16" t="s">
        <v>44</v>
      </c>
      <c r="C82" s="16" t="str">
        <f>"CROSS COUNTRY"</f>
        <v>CROSS COUNTRY</v>
      </c>
      <c r="D82" s="16" t="s">
        <v>127</v>
      </c>
      <c r="E82" s="16" t="s">
        <v>3</v>
      </c>
      <c r="F82" s="17" t="s">
        <v>160</v>
      </c>
      <c r="G82" s="18">
        <v>345</v>
      </c>
      <c r="H82" s="18"/>
      <c r="J82" s="2"/>
      <c r="K82" s="1"/>
    </row>
    <row r="83" spans="1:11" ht="25.5" x14ac:dyDescent="0.25">
      <c r="A83" s="16" t="s">
        <v>76</v>
      </c>
      <c r="B83" s="16" t="s">
        <v>44</v>
      </c>
      <c r="C83" s="16" t="str">
        <f>"CROSS COUNTRY"</f>
        <v>CROSS COUNTRY</v>
      </c>
      <c r="D83" s="16" t="s">
        <v>128</v>
      </c>
      <c r="E83" s="16" t="s">
        <v>3</v>
      </c>
      <c r="F83" s="17" t="s">
        <v>160</v>
      </c>
      <c r="G83" s="18">
        <v>126.7</v>
      </c>
      <c r="H83" s="18"/>
      <c r="J83" s="2"/>
      <c r="K83" s="1"/>
    </row>
    <row r="84" spans="1:11" ht="25.5" x14ac:dyDescent="0.25">
      <c r="A84" s="16" t="s">
        <v>76</v>
      </c>
      <c r="B84" s="16" t="s">
        <v>44</v>
      </c>
      <c r="C84" s="16" t="str">
        <f>"SKIPTON STN TO"</f>
        <v>SKIPTON STN TO</v>
      </c>
      <c r="D84" s="16" t="s">
        <v>129</v>
      </c>
      <c r="E84" s="16" t="s">
        <v>3</v>
      </c>
      <c r="F84" s="17" t="s">
        <v>161</v>
      </c>
      <c r="G84" s="18">
        <v>9.5</v>
      </c>
      <c r="H84" s="18"/>
      <c r="J84" s="2"/>
      <c r="K84" s="1"/>
    </row>
    <row r="85" spans="1:11" ht="25.5" x14ac:dyDescent="0.25">
      <c r="A85" s="16" t="s">
        <v>76</v>
      </c>
      <c r="B85" s="16" t="s">
        <v>46</v>
      </c>
      <c r="C85" s="16" t="str">
        <f>"STAPLES UK"</f>
        <v>STAPLES UK</v>
      </c>
      <c r="D85" s="16" t="s">
        <v>177</v>
      </c>
      <c r="E85" s="16" t="s">
        <v>4</v>
      </c>
      <c r="F85" s="17" t="s">
        <v>162</v>
      </c>
      <c r="G85" s="18">
        <v>74.849999999999994</v>
      </c>
      <c r="H85" s="18"/>
      <c r="J85" s="2"/>
    </row>
    <row r="86" spans="1:11" ht="25.5" x14ac:dyDescent="0.25">
      <c r="A86" s="16" t="s">
        <v>76</v>
      </c>
      <c r="B86" s="16" t="s">
        <v>46</v>
      </c>
      <c r="C86" s="16" t="s">
        <v>130</v>
      </c>
      <c r="D86" s="16" t="s">
        <v>131</v>
      </c>
      <c r="E86" s="16" t="s">
        <v>111</v>
      </c>
      <c r="F86" s="17" t="s">
        <v>132</v>
      </c>
      <c r="G86" s="18">
        <v>38.880000000000003</v>
      </c>
      <c r="H86" s="18"/>
      <c r="J86" s="6"/>
      <c r="K86" s="1"/>
    </row>
    <row r="87" spans="1:11" ht="25.5" x14ac:dyDescent="0.25">
      <c r="A87" s="16" t="s">
        <v>76</v>
      </c>
      <c r="B87" s="16" t="s">
        <v>46</v>
      </c>
      <c r="C87" s="16" t="str">
        <f>"WM MORRISON 056"</f>
        <v>WM MORRISON 056</v>
      </c>
      <c r="D87" s="16" t="s">
        <v>131</v>
      </c>
      <c r="E87" s="16" t="s">
        <v>111</v>
      </c>
      <c r="F87" s="17" t="s">
        <v>132</v>
      </c>
      <c r="G87" s="18">
        <v>45.36</v>
      </c>
      <c r="H87" s="18"/>
      <c r="J87" s="6"/>
      <c r="K87" s="1"/>
    </row>
    <row r="88" spans="1:11" ht="25.5" x14ac:dyDescent="0.25">
      <c r="A88" s="16" t="s">
        <v>76</v>
      </c>
      <c r="B88" s="16" t="s">
        <v>46</v>
      </c>
      <c r="C88" s="16" t="s">
        <v>130</v>
      </c>
      <c r="D88" s="16" t="s">
        <v>133</v>
      </c>
      <c r="E88" s="16" t="s">
        <v>111</v>
      </c>
      <c r="F88" s="17" t="s">
        <v>132</v>
      </c>
      <c r="G88" s="18">
        <v>-38.880000000000003</v>
      </c>
      <c r="H88" s="18"/>
      <c r="J88" s="6"/>
      <c r="K88" s="1"/>
    </row>
    <row r="89" spans="1:11" ht="25.5" x14ac:dyDescent="0.25">
      <c r="A89" s="16" t="s">
        <v>76</v>
      </c>
      <c r="B89" s="16" t="s">
        <v>46</v>
      </c>
      <c r="C89" s="16" t="str">
        <f>"WM MORRISON 056"</f>
        <v>WM MORRISON 056</v>
      </c>
      <c r="D89" s="16" t="s">
        <v>134</v>
      </c>
      <c r="E89" s="16" t="s">
        <v>111</v>
      </c>
      <c r="F89" s="17" t="s">
        <v>145</v>
      </c>
      <c r="G89" s="18">
        <v>20.84</v>
      </c>
      <c r="H89" s="18"/>
      <c r="J89" s="6"/>
      <c r="K89" s="1"/>
    </row>
    <row r="90" spans="1:11" x14ac:dyDescent="0.25">
      <c r="A90" s="16" t="s">
        <v>76</v>
      </c>
      <c r="B90" s="16" t="s">
        <v>48</v>
      </c>
      <c r="C90" s="16" t="str">
        <f>"JACS (KEIGHLEY)"</f>
        <v>JACS (KEIGHLEY)</v>
      </c>
      <c r="D90" s="16" t="s">
        <v>135</v>
      </c>
      <c r="E90" s="16" t="s">
        <v>19</v>
      </c>
      <c r="F90" s="17" t="s">
        <v>143</v>
      </c>
      <c r="G90" s="18">
        <v>50</v>
      </c>
      <c r="H90" s="18"/>
      <c r="J90" s="2"/>
    </row>
    <row r="91" spans="1:11" x14ac:dyDescent="0.25">
      <c r="A91" s="16" t="s">
        <v>76</v>
      </c>
      <c r="B91" s="16" t="s">
        <v>48</v>
      </c>
      <c r="C91" s="16" t="str">
        <f>"TESCO PFS 4177"</f>
        <v>TESCO PFS 4177</v>
      </c>
      <c r="D91" s="16" t="s">
        <v>136</v>
      </c>
      <c r="E91" s="16" t="s">
        <v>137</v>
      </c>
      <c r="F91" s="17" t="s">
        <v>143</v>
      </c>
      <c r="G91" s="18">
        <v>4.78</v>
      </c>
      <c r="H91" s="18"/>
      <c r="J91" s="2"/>
      <c r="K91" s="1"/>
    </row>
    <row r="92" spans="1:11" ht="25.5" x14ac:dyDescent="0.25">
      <c r="A92" s="16" t="s">
        <v>76</v>
      </c>
      <c r="B92" s="16" t="s">
        <v>48</v>
      </c>
      <c r="C92" s="16" t="str">
        <f>"WM MORRISON 056"</f>
        <v>WM MORRISON 056</v>
      </c>
      <c r="D92" s="16" t="s">
        <v>91</v>
      </c>
      <c r="E92" s="16" t="s">
        <v>111</v>
      </c>
      <c r="F92" s="17" t="s">
        <v>143</v>
      </c>
      <c r="G92" s="18">
        <v>7.08</v>
      </c>
      <c r="H92" s="18"/>
      <c r="J92" s="2"/>
    </row>
    <row r="93" spans="1:11" x14ac:dyDescent="0.25">
      <c r="A93" s="16" t="s">
        <v>76</v>
      </c>
      <c r="B93" s="16" t="s">
        <v>48</v>
      </c>
      <c r="C93" s="16" t="str">
        <f>"JACS (KEIGHLEY)"</f>
        <v>JACS (KEIGHLEY)</v>
      </c>
      <c r="D93" s="16" t="s">
        <v>138</v>
      </c>
      <c r="E93" s="16" t="s">
        <v>19</v>
      </c>
      <c r="F93" s="17" t="s">
        <v>146</v>
      </c>
      <c r="G93" s="18">
        <v>71.5</v>
      </c>
      <c r="H93" s="18"/>
      <c r="J93" s="2"/>
    </row>
    <row r="94" spans="1:11" ht="25.5" x14ac:dyDescent="0.25">
      <c r="A94" s="16" t="s">
        <v>76</v>
      </c>
      <c r="B94" s="16" t="s">
        <v>80</v>
      </c>
      <c r="C94" s="16" t="str">
        <f>"TRAINLINE.COM"</f>
        <v>TRAINLINE.COM</v>
      </c>
      <c r="D94" s="16" t="s">
        <v>164</v>
      </c>
      <c r="E94" s="16" t="s">
        <v>3</v>
      </c>
      <c r="F94" s="16" t="str">
        <f>"2015-06-18"</f>
        <v>2015-06-18</v>
      </c>
      <c r="G94" s="18">
        <v>81.599999999999994</v>
      </c>
      <c r="H94" s="18"/>
      <c r="I94" s="7"/>
      <c r="J94" s="9"/>
    </row>
    <row r="95" spans="1:11" ht="25.5" x14ac:dyDescent="0.25">
      <c r="A95" s="16" t="s">
        <v>76</v>
      </c>
      <c r="B95" s="16" t="s">
        <v>88</v>
      </c>
      <c r="C95" s="16" t="str">
        <f>"VIRGINTRAINS.CO.UK"</f>
        <v>VIRGINTRAINS.CO.UK</v>
      </c>
      <c r="D95" s="16" t="s">
        <v>165</v>
      </c>
      <c r="E95" s="16" t="s">
        <v>3</v>
      </c>
      <c r="F95" s="16" t="str">
        <f>"2015-06-08"</f>
        <v>2015-06-08</v>
      </c>
      <c r="G95" s="18">
        <v>21.5</v>
      </c>
      <c r="H95" s="18"/>
      <c r="I95" s="7"/>
      <c r="J95" s="9"/>
    </row>
    <row r="96" spans="1:11" ht="25.5" x14ac:dyDescent="0.25">
      <c r="A96" s="16" t="s">
        <v>76</v>
      </c>
      <c r="B96" s="19" t="s">
        <v>179</v>
      </c>
      <c r="C96" s="16" t="str">
        <f>"WM MORRISON 056"</f>
        <v>WM MORRISON 056</v>
      </c>
      <c r="D96" s="16" t="s">
        <v>181</v>
      </c>
      <c r="E96" s="16" t="s">
        <v>111</v>
      </c>
      <c r="F96" s="16" t="str">
        <f>"2015-05-22"</f>
        <v>2015-05-22</v>
      </c>
      <c r="G96" s="18">
        <v>10.91</v>
      </c>
      <c r="H96" s="18"/>
      <c r="I96" s="7"/>
    </row>
    <row r="97" spans="1:9" ht="25.5" x14ac:dyDescent="0.25">
      <c r="A97" s="16" t="s">
        <v>76</v>
      </c>
      <c r="B97" s="19" t="s">
        <v>179</v>
      </c>
      <c r="C97" s="16" t="str">
        <f>"RAILEASY WEB SITE"</f>
        <v>RAILEASY WEB SITE</v>
      </c>
      <c r="D97" s="16" t="s">
        <v>163</v>
      </c>
      <c r="E97" s="16" t="s">
        <v>3</v>
      </c>
      <c r="F97" s="16" t="str">
        <f>"2015-05-27"</f>
        <v>2015-05-27</v>
      </c>
      <c r="G97" s="18">
        <v>60.11</v>
      </c>
      <c r="H97" s="18"/>
      <c r="I97" s="7"/>
    </row>
    <row r="98" spans="1:9" ht="25.5" x14ac:dyDescent="0.25">
      <c r="A98" s="16" t="s">
        <v>76</v>
      </c>
      <c r="B98" s="19" t="s">
        <v>179</v>
      </c>
      <c r="C98" s="16" t="str">
        <f>"WWW.RYMAN.CO.UK"</f>
        <v>WWW.RYMAN.CO.UK</v>
      </c>
      <c r="D98" s="16" t="s">
        <v>178</v>
      </c>
      <c r="E98" s="16" t="s">
        <v>4</v>
      </c>
      <c r="F98" s="16" t="str">
        <f>"2015-06-02"</f>
        <v>2015-06-02</v>
      </c>
      <c r="G98" s="18">
        <v>17.89</v>
      </c>
      <c r="H98" s="18"/>
      <c r="I98" s="7"/>
    </row>
    <row r="99" spans="1:9" ht="38.25" x14ac:dyDescent="0.25">
      <c r="A99" s="16" t="s">
        <v>76</v>
      </c>
      <c r="B99" s="19" t="s">
        <v>179</v>
      </c>
      <c r="C99" s="16" t="s">
        <v>180</v>
      </c>
      <c r="D99" s="16" t="s">
        <v>185</v>
      </c>
      <c r="E99" s="16" t="s">
        <v>166</v>
      </c>
      <c r="F99" s="16" t="str">
        <f>"2015-06-08"</f>
        <v>2015-06-08</v>
      </c>
      <c r="G99" s="18">
        <v>30</v>
      </c>
      <c r="H99" s="18"/>
      <c r="I99" s="7"/>
    </row>
    <row r="100" spans="1:9" ht="38.25" x14ac:dyDescent="0.25">
      <c r="A100" s="16" t="s">
        <v>76</v>
      </c>
      <c r="B100" s="16" t="s">
        <v>96</v>
      </c>
      <c r="C100" s="16" t="str">
        <f>"BRADFORD-THEATRES"</f>
        <v>BRADFORD-THEATRES</v>
      </c>
      <c r="D100" s="16" t="s">
        <v>187</v>
      </c>
      <c r="E100" s="16" t="s">
        <v>167</v>
      </c>
      <c r="F100" s="16" t="str">
        <f>"2015-06-02"</f>
        <v>2015-06-02</v>
      </c>
      <c r="G100" s="18">
        <v>-178</v>
      </c>
      <c r="H100" s="18"/>
      <c r="I100" s="7"/>
    </row>
    <row r="101" spans="1:9" ht="25.5" x14ac:dyDescent="0.25">
      <c r="A101" s="16" t="s">
        <v>76</v>
      </c>
      <c r="B101" s="16" t="s">
        <v>96</v>
      </c>
      <c r="C101" s="16" t="str">
        <f>"NORTHERN RAIL WEBSALES"</f>
        <v>NORTHERN RAIL WEBSALES</v>
      </c>
      <c r="D101" s="16" t="s">
        <v>186</v>
      </c>
      <c r="E101" s="16" t="s">
        <v>3</v>
      </c>
      <c r="F101" s="16" t="str">
        <f>"2015-06-03"</f>
        <v>2015-06-03</v>
      </c>
      <c r="G101" s="18">
        <v>14.2</v>
      </c>
      <c r="H101" s="18"/>
      <c r="I101" s="7"/>
    </row>
    <row r="102" spans="1:9" ht="25.5" x14ac:dyDescent="0.25">
      <c r="A102" s="16" t="s">
        <v>76</v>
      </c>
      <c r="B102" s="16" t="s">
        <v>96</v>
      </c>
      <c r="C102" s="16" t="str">
        <f>"WWW.NISBETS.COM"</f>
        <v>WWW.NISBETS.COM</v>
      </c>
      <c r="D102" s="16" t="s">
        <v>189</v>
      </c>
      <c r="E102" s="16" t="s">
        <v>168</v>
      </c>
      <c r="F102" s="16" t="str">
        <f>"2015-06-10"</f>
        <v>2015-06-10</v>
      </c>
      <c r="G102" s="18">
        <v>434.02</v>
      </c>
      <c r="H102" s="18"/>
      <c r="I102" s="7"/>
    </row>
    <row r="103" spans="1:9" ht="25.5" x14ac:dyDescent="0.25">
      <c r="A103" s="16" t="s">
        <v>76</v>
      </c>
      <c r="B103" s="16" t="s">
        <v>96</v>
      </c>
      <c r="C103" s="16" t="str">
        <f>"TORQ EVENTS LIMITED"</f>
        <v>TORQ EVENTS LIMITED</v>
      </c>
      <c r="D103" s="16" t="s">
        <v>194</v>
      </c>
      <c r="E103" s="16" t="s">
        <v>169</v>
      </c>
      <c r="F103" s="16" t="str">
        <f>"2015-06-18"</f>
        <v>2015-06-18</v>
      </c>
      <c r="G103" s="18">
        <v>577.4</v>
      </c>
      <c r="H103" s="18"/>
      <c r="I103" s="7"/>
    </row>
    <row r="104" spans="1:9" ht="51" x14ac:dyDescent="0.25">
      <c r="A104" s="16" t="s">
        <v>76</v>
      </c>
      <c r="B104" s="16" t="s">
        <v>22</v>
      </c>
      <c r="C104" s="16" t="str">
        <f>"CLASS ONE FRESH PRODUCE"</f>
        <v>CLASS ONE FRESH PRODUCE</v>
      </c>
      <c r="D104" s="16" t="s">
        <v>36</v>
      </c>
      <c r="E104" s="16" t="s">
        <v>2</v>
      </c>
      <c r="F104" s="16" t="str">
        <f>"2015-05-26"</f>
        <v>2015-05-26</v>
      </c>
      <c r="G104" s="18">
        <v>66.66</v>
      </c>
      <c r="H104" s="18"/>
      <c r="I104" s="7"/>
    </row>
    <row r="105" spans="1:9" ht="25.5" x14ac:dyDescent="0.25">
      <c r="A105" s="16" t="s">
        <v>76</v>
      </c>
      <c r="B105" s="16" t="s">
        <v>22</v>
      </c>
      <c r="C105" s="16" t="str">
        <f>"TESCO STORES 5982"</f>
        <v>TESCO STORES 5982</v>
      </c>
      <c r="D105" s="16" t="s">
        <v>196</v>
      </c>
      <c r="E105" s="16" t="s">
        <v>111</v>
      </c>
      <c r="F105" s="16" t="str">
        <f>"2015-05-28"</f>
        <v>2015-05-28</v>
      </c>
      <c r="G105" s="18">
        <v>7.5</v>
      </c>
      <c r="H105" s="18"/>
      <c r="I105" s="7"/>
    </row>
    <row r="106" spans="1:9" ht="51" x14ac:dyDescent="0.25">
      <c r="A106" s="16" t="s">
        <v>76</v>
      </c>
      <c r="B106" s="16" t="s">
        <v>22</v>
      </c>
      <c r="C106" s="16" t="str">
        <f>"CLASS ONE FRESH PRODUCE"</f>
        <v>CLASS ONE FRESH PRODUCE</v>
      </c>
      <c r="D106" s="16" t="s">
        <v>36</v>
      </c>
      <c r="E106" s="16" t="s">
        <v>2</v>
      </c>
      <c r="F106" s="16" t="str">
        <f>"2015-06-02"</f>
        <v>2015-06-02</v>
      </c>
      <c r="G106" s="18">
        <v>31.84</v>
      </c>
      <c r="H106" s="18"/>
      <c r="I106" s="7"/>
    </row>
    <row r="107" spans="1:9" ht="51" x14ac:dyDescent="0.25">
      <c r="A107" s="16" t="s">
        <v>76</v>
      </c>
      <c r="B107" s="16" t="s">
        <v>22</v>
      </c>
      <c r="C107" s="16" t="str">
        <f>"CLASS ONE FRESH PRODUCE"</f>
        <v>CLASS ONE FRESH PRODUCE</v>
      </c>
      <c r="D107" s="16" t="s">
        <v>36</v>
      </c>
      <c r="E107" s="16" t="s">
        <v>2</v>
      </c>
      <c r="F107" s="16" t="str">
        <f>"2015-06-09"</f>
        <v>2015-06-09</v>
      </c>
      <c r="G107" s="18">
        <v>81.819999999999993</v>
      </c>
      <c r="H107" s="18"/>
      <c r="I107" s="7"/>
    </row>
    <row r="108" spans="1:9" x14ac:dyDescent="0.25">
      <c r="A108" s="16" t="s">
        <v>76</v>
      </c>
      <c r="B108" s="16" t="s">
        <v>22</v>
      </c>
      <c r="C108" s="16" t="str">
        <f>"B&amp;M RETAIL LTD"</f>
        <v>B&amp;M RETAIL LTD</v>
      </c>
      <c r="D108" s="16" t="s">
        <v>195</v>
      </c>
      <c r="E108" s="16" t="s">
        <v>101</v>
      </c>
      <c r="F108" s="16" t="str">
        <f>"2015-06-12"</f>
        <v>2015-06-12</v>
      </c>
      <c r="G108" s="18">
        <v>5.98</v>
      </c>
      <c r="H108" s="18"/>
      <c r="I108" s="7"/>
    </row>
    <row r="109" spans="1:9" ht="25.5" x14ac:dyDescent="0.25">
      <c r="A109" s="16" t="s">
        <v>76</v>
      </c>
      <c r="B109" s="16" t="s">
        <v>23</v>
      </c>
      <c r="C109" s="16" t="str">
        <f>"WM MORRISON 056"</f>
        <v>WM MORRISON 056</v>
      </c>
      <c r="D109" s="16" t="s">
        <v>190</v>
      </c>
      <c r="E109" s="16" t="s">
        <v>111</v>
      </c>
      <c r="F109" s="16" t="str">
        <f>"2015-06-15"</f>
        <v>2015-06-15</v>
      </c>
      <c r="G109" s="18">
        <v>12.47</v>
      </c>
      <c r="H109" s="18"/>
      <c r="I109" s="7"/>
    </row>
    <row r="110" spans="1:9" ht="25.5" x14ac:dyDescent="0.25">
      <c r="A110" s="16" t="s">
        <v>76</v>
      </c>
      <c r="B110" s="16" t="s">
        <v>23</v>
      </c>
      <c r="C110" s="16" t="str">
        <f>"WM MORRISON 056"</f>
        <v>WM MORRISON 056</v>
      </c>
      <c r="D110" s="16" t="s">
        <v>190</v>
      </c>
      <c r="E110" s="16" t="s">
        <v>111</v>
      </c>
      <c r="F110" s="16" t="str">
        <f>"2015-06-15"</f>
        <v>2015-06-15</v>
      </c>
      <c r="G110" s="18">
        <v>38.39</v>
      </c>
      <c r="H110" s="18"/>
      <c r="I110" s="7"/>
    </row>
    <row r="111" spans="1:9" ht="25.5" x14ac:dyDescent="0.25">
      <c r="A111" s="16" t="s">
        <v>76</v>
      </c>
      <c r="B111" s="16" t="s">
        <v>23</v>
      </c>
      <c r="C111" s="16" t="str">
        <f>"Amazon Svcs Europe SAR"</f>
        <v>Amazon Svcs Europe SAR</v>
      </c>
      <c r="D111" s="16" t="s">
        <v>191</v>
      </c>
      <c r="E111" s="16" t="s">
        <v>7</v>
      </c>
      <c r="F111" s="16" t="str">
        <f>"2015-06-18"</f>
        <v>2015-06-18</v>
      </c>
      <c r="G111" s="18">
        <v>2.1800000000000002</v>
      </c>
      <c r="H111" s="18"/>
      <c r="I111" s="7"/>
    </row>
    <row r="112" spans="1:9" ht="38.25" x14ac:dyDescent="0.25">
      <c r="A112" s="16" t="s">
        <v>76</v>
      </c>
      <c r="B112" s="19" t="s">
        <v>22</v>
      </c>
      <c r="C112" s="16" t="str">
        <f>"TNA DOCUMENTS ONLINE"</f>
        <v>TNA DOCUMENTS ONLINE</v>
      </c>
      <c r="D112" s="16" t="s">
        <v>192</v>
      </c>
      <c r="E112" s="16" t="s">
        <v>14</v>
      </c>
      <c r="F112" s="16" t="str">
        <f>"2015-05-20"</f>
        <v>2015-05-20</v>
      </c>
      <c r="G112" s="18">
        <v>3.3</v>
      </c>
      <c r="H112" s="18"/>
      <c r="I112" s="7"/>
    </row>
    <row r="113" spans="1:10" ht="25.5" x14ac:dyDescent="0.25">
      <c r="A113" s="16" t="s">
        <v>76</v>
      </c>
      <c r="B113" s="16" t="s">
        <v>34</v>
      </c>
      <c r="C113" s="16" t="str">
        <f>"PAYPAL *BRITISHLOCK"</f>
        <v>PAYPAL *BRITISHLOCK</v>
      </c>
      <c r="D113" s="16" t="s">
        <v>170</v>
      </c>
      <c r="E113" s="16" t="s">
        <v>171</v>
      </c>
      <c r="F113" s="16" t="str">
        <f>"2015-06-10"</f>
        <v>2015-06-10</v>
      </c>
      <c r="G113" s="18">
        <v>27.36</v>
      </c>
      <c r="H113" s="18"/>
      <c r="I113" s="7"/>
      <c r="J113" s="9"/>
    </row>
    <row r="114" spans="1:10" ht="25.5" x14ac:dyDescent="0.25">
      <c r="A114" s="16" t="s">
        <v>76</v>
      </c>
      <c r="B114" s="16" t="s">
        <v>34</v>
      </c>
      <c r="C114" s="16" t="str">
        <f>"SMI INT GROUP"</f>
        <v>SMI INT GROUP</v>
      </c>
      <c r="D114" s="16" t="s">
        <v>183</v>
      </c>
      <c r="E114" s="16" t="s">
        <v>172</v>
      </c>
      <c r="F114" s="16" t="str">
        <f>"2015-06-16"</f>
        <v>2015-06-16</v>
      </c>
      <c r="G114" s="18">
        <v>63.55</v>
      </c>
      <c r="H114" s="18"/>
      <c r="I114" s="7"/>
      <c r="J114" s="9"/>
    </row>
    <row r="115" spans="1:10" ht="25.5" x14ac:dyDescent="0.25">
      <c r="A115" s="16" t="s">
        <v>76</v>
      </c>
      <c r="B115" s="16" t="s">
        <v>34</v>
      </c>
      <c r="C115" s="16" t="str">
        <f>"SMI INT GROUP"</f>
        <v>SMI INT GROUP</v>
      </c>
      <c r="D115" s="16" t="s">
        <v>183</v>
      </c>
      <c r="E115" s="16" t="s">
        <v>172</v>
      </c>
      <c r="F115" s="16" t="str">
        <f>"2015-06-16"</f>
        <v>2015-06-16</v>
      </c>
      <c r="G115" s="18">
        <v>94.45</v>
      </c>
      <c r="H115" s="18"/>
      <c r="I115" s="7"/>
      <c r="J115" s="9"/>
    </row>
    <row r="116" spans="1:10" ht="38.25" x14ac:dyDescent="0.25">
      <c r="A116" s="16" t="s">
        <v>76</v>
      </c>
      <c r="B116" s="16" t="s">
        <v>34</v>
      </c>
      <c r="C116" s="16" t="str">
        <f>"S AND J DISTRIBUTION LTD"</f>
        <v>S AND J DISTRIBUTION LTD</v>
      </c>
      <c r="D116" s="16" t="s">
        <v>173</v>
      </c>
      <c r="E116" s="16" t="s">
        <v>166</v>
      </c>
      <c r="F116" s="16" t="str">
        <f>"2015-06-15"</f>
        <v>2015-06-15</v>
      </c>
      <c r="G116" s="18">
        <v>22.18</v>
      </c>
      <c r="H116" s="18"/>
      <c r="I116" s="7"/>
      <c r="J116" s="9"/>
    </row>
    <row r="117" spans="1:10" x14ac:dyDescent="0.25">
      <c r="A117" s="16" t="s">
        <v>76</v>
      </c>
      <c r="B117" s="16" t="s">
        <v>119</v>
      </c>
      <c r="C117" s="16" t="str">
        <f>"LUL TICKET MACHINE"</f>
        <v>LUL TICKET MACHINE</v>
      </c>
      <c r="D117" s="16" t="s">
        <v>163</v>
      </c>
      <c r="E117" s="16" t="s">
        <v>3</v>
      </c>
      <c r="F117" s="16" t="str">
        <f>"2015-05-27"</f>
        <v>2015-05-27</v>
      </c>
      <c r="G117" s="18">
        <v>9.6</v>
      </c>
      <c r="H117" s="18"/>
      <c r="I117" s="7"/>
    </row>
    <row r="118" spans="1:10" x14ac:dyDescent="0.25">
      <c r="A118" s="16" t="s">
        <v>76</v>
      </c>
      <c r="B118" s="16" t="s">
        <v>119</v>
      </c>
      <c r="C118" s="16" t="str">
        <f>"SKIPTON STN TO"</f>
        <v>SKIPTON STN TO</v>
      </c>
      <c r="D118" s="16" t="s">
        <v>163</v>
      </c>
      <c r="E118" s="16" t="s">
        <v>3</v>
      </c>
      <c r="F118" s="16" t="str">
        <f>"2015-06-10"</f>
        <v>2015-06-10</v>
      </c>
      <c r="G118" s="18">
        <v>13.8</v>
      </c>
      <c r="H118" s="18"/>
      <c r="I118" s="7"/>
    </row>
    <row r="119" spans="1:10" x14ac:dyDescent="0.25">
      <c r="A119" s="16" t="s">
        <v>76</v>
      </c>
      <c r="B119" s="16" t="s">
        <v>119</v>
      </c>
      <c r="C119" s="16" t="str">
        <f>"LUL TICKET OFFICE."</f>
        <v>LUL TICKET OFFICE.</v>
      </c>
      <c r="D119" s="16" t="s">
        <v>163</v>
      </c>
      <c r="E119" s="16" t="s">
        <v>3</v>
      </c>
      <c r="F119" s="16" t="str">
        <f>"2015-06-15"</f>
        <v>2015-06-15</v>
      </c>
      <c r="G119" s="18">
        <v>7.9</v>
      </c>
      <c r="H119" s="18"/>
      <c r="I119" s="7"/>
    </row>
    <row r="120" spans="1:10" ht="25.5" x14ac:dyDescent="0.25">
      <c r="A120" s="16" t="s">
        <v>76</v>
      </c>
      <c r="B120" s="16" t="s">
        <v>119</v>
      </c>
      <c r="C120" s="16" t="str">
        <f>"HARROGATEHOLIDAYS."</f>
        <v>HARROGATEHOLIDAYS.</v>
      </c>
      <c r="D120" s="16" t="s">
        <v>188</v>
      </c>
      <c r="E120" s="16" t="s">
        <v>122</v>
      </c>
      <c r="F120" s="16" t="str">
        <f>"2015-06-16"</f>
        <v>2015-06-16</v>
      </c>
      <c r="G120" s="18">
        <v>405.9</v>
      </c>
      <c r="H120" s="18"/>
      <c r="I120" s="7"/>
    </row>
    <row r="121" spans="1:10" ht="25.5" x14ac:dyDescent="0.25">
      <c r="A121" s="16" t="s">
        <v>76</v>
      </c>
      <c r="B121" s="16" t="s">
        <v>45</v>
      </c>
      <c r="C121" s="16" t="str">
        <f>"COSTA @ TESCO"</f>
        <v>COSTA @ TESCO</v>
      </c>
      <c r="D121" s="16" t="s">
        <v>134</v>
      </c>
      <c r="E121" s="16" t="s">
        <v>13</v>
      </c>
      <c r="F121" s="16" t="str">
        <f>"2015-06-11"</f>
        <v>2015-06-11</v>
      </c>
      <c r="G121" s="18">
        <v>6.1</v>
      </c>
      <c r="H121" s="18"/>
      <c r="I121" s="7"/>
    </row>
    <row r="122" spans="1:10" x14ac:dyDescent="0.25">
      <c r="A122" s="16" t="s">
        <v>76</v>
      </c>
      <c r="B122" s="16" t="s">
        <v>34</v>
      </c>
      <c r="C122" s="16" t="str">
        <f>"THE POST OFFICE"</f>
        <v>THE POST OFFICE</v>
      </c>
      <c r="D122" s="16" t="s">
        <v>39</v>
      </c>
      <c r="E122" s="16" t="s">
        <v>16</v>
      </c>
      <c r="F122" s="16" t="str">
        <f>"2015-05-21"</f>
        <v>2015-05-21</v>
      </c>
      <c r="G122" s="18">
        <v>212.5</v>
      </c>
      <c r="H122" s="18"/>
      <c r="I122" s="7"/>
    </row>
    <row r="123" spans="1:10" x14ac:dyDescent="0.25">
      <c r="A123" s="16" t="s">
        <v>76</v>
      </c>
      <c r="B123" s="16" t="s">
        <v>34</v>
      </c>
      <c r="C123" s="16" t="str">
        <f>"THE POST OFFICE"</f>
        <v>THE POST OFFICE</v>
      </c>
      <c r="D123" s="16" t="s">
        <v>39</v>
      </c>
      <c r="E123" s="16" t="s">
        <v>16</v>
      </c>
      <c r="F123" s="16" t="str">
        <f>"2015-06-08"</f>
        <v>2015-06-08</v>
      </c>
      <c r="G123" s="18">
        <v>452.5</v>
      </c>
      <c r="H123" s="18"/>
      <c r="I123" s="7"/>
    </row>
    <row r="124" spans="1:10" ht="25.5" x14ac:dyDescent="0.25">
      <c r="A124" s="16" t="s">
        <v>76</v>
      </c>
      <c r="B124" s="16" t="s">
        <v>45</v>
      </c>
      <c r="C124" s="16" t="str">
        <f>"CONTRACTOR LEEDS RP"</f>
        <v>CONTRACTOR LEEDS RP</v>
      </c>
      <c r="D124" s="16" t="s">
        <v>184</v>
      </c>
      <c r="E124" s="16" t="s">
        <v>3</v>
      </c>
      <c r="F124" s="16" t="str">
        <f>"2015-05-21"</f>
        <v>2015-05-21</v>
      </c>
      <c r="G124" s="18">
        <v>5.4</v>
      </c>
      <c r="H124" s="18"/>
      <c r="I124" s="7"/>
    </row>
    <row r="125" spans="1:10" ht="25.5" x14ac:dyDescent="0.25">
      <c r="A125" s="16" t="s">
        <v>76</v>
      </c>
      <c r="B125" s="16" t="s">
        <v>46</v>
      </c>
      <c r="C125" s="16" t="str">
        <f>"FIRST/KEOLIS TRANS"</f>
        <v>FIRST/KEOLIS TRANS</v>
      </c>
      <c r="D125" s="16" t="s">
        <v>182</v>
      </c>
      <c r="E125" s="16" t="s">
        <v>3</v>
      </c>
      <c r="F125" s="16" t="str">
        <f>"2015-06-12"</f>
        <v>2015-06-12</v>
      </c>
      <c r="G125" s="18">
        <v>19</v>
      </c>
      <c r="H125" s="18"/>
      <c r="I125" s="7"/>
      <c r="J125" s="9"/>
    </row>
    <row r="126" spans="1:10" ht="25.5" x14ac:dyDescent="0.25">
      <c r="A126" s="16" t="s">
        <v>76</v>
      </c>
      <c r="B126" s="19" t="s">
        <v>22</v>
      </c>
      <c r="C126" s="16" t="str">
        <f>"MARKS &amp; SPENCER PLC"</f>
        <v>MARKS &amp; SPENCER PLC</v>
      </c>
      <c r="D126" s="16" t="s">
        <v>193</v>
      </c>
      <c r="E126" s="16" t="s">
        <v>111</v>
      </c>
      <c r="F126" s="16" t="str">
        <f>"2015-06-01"</f>
        <v>2015-06-01</v>
      </c>
      <c r="G126" s="18">
        <v>10.3</v>
      </c>
      <c r="H126" s="18"/>
      <c r="I126" s="7"/>
    </row>
    <row r="127" spans="1:10" ht="25.5" x14ac:dyDescent="0.25">
      <c r="A127" s="16" t="s">
        <v>76</v>
      </c>
      <c r="B127" s="19" t="s">
        <v>22</v>
      </c>
      <c r="C127" s="16" t="str">
        <f>"THE BOOK SERVICE LTD TBS"</f>
        <v>THE BOOK SERVICE LTD TBS</v>
      </c>
      <c r="D127" s="16" t="s">
        <v>32</v>
      </c>
      <c r="E127" s="16" t="s">
        <v>7</v>
      </c>
      <c r="F127" s="16" t="str">
        <f>"2015-06-08"</f>
        <v>2015-06-08</v>
      </c>
      <c r="G127" s="18">
        <v>337.12</v>
      </c>
      <c r="H127" s="18"/>
      <c r="I127" s="7"/>
    </row>
    <row r="128" spans="1:10" x14ac:dyDescent="0.25">
      <c r="A128" s="16" t="s">
        <v>76</v>
      </c>
      <c r="B128" s="20" t="s">
        <v>48</v>
      </c>
      <c r="C128" s="16" t="str">
        <f>"JACS (KEIGHLEY)"</f>
        <v>JACS (KEIGHLEY)</v>
      </c>
      <c r="D128" s="16" t="s">
        <v>174</v>
      </c>
      <c r="E128" s="16" t="s">
        <v>19</v>
      </c>
      <c r="F128" s="16" t="str">
        <f>"2015-06-11"</f>
        <v>2015-06-11</v>
      </c>
      <c r="G128" s="18">
        <v>50.48</v>
      </c>
      <c r="H128" s="18"/>
      <c r="I128" s="7"/>
      <c r="J128" s="9"/>
    </row>
  </sheetData>
  <pageMargins left="0.31496062992125984" right="0.31496062992125984" top="0.35433070866141736" bottom="0.55118110236220474" header="0.31496062992125984" footer="0.31496062992125984"/>
  <pageSetup paperSize="9" scale="85" orientation="landscape" r:id="rId1"/>
  <ignoredErrors>
    <ignoredError sqref="F123 C10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to June 2015</vt:lpstr>
      <vt:lpstr>'April to June 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2015-07-29T16:36:07Z</dcterms:created>
  <dcterms:modified xsi:type="dcterms:W3CDTF">2015-07-29T16:39:32Z</dcterms:modified>
</cp:coreProperties>
</file>