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6035" windowHeight="7710"/>
  </bookViews>
  <sheets>
    <sheet name="Oct to Dec 2015" sheetId="1" r:id="rId1"/>
  </sheets>
  <definedNames>
    <definedName name="_xlnm._FilterDatabase" localSheetId="0" hidden="1">'Oct to Dec 2015'!$H$1:$H$172</definedName>
    <definedName name="_xlnm.Print_Area" localSheetId="0">'Oct to Dec 2015'!$A$1:$H$170</definedName>
    <definedName name="_xlnm.Print_Titles" localSheetId="0">'Oct to Dec 2015'!$1:$1</definedName>
  </definedNames>
  <calcPr calcId="145621"/>
</workbook>
</file>

<file path=xl/calcChain.xml><?xml version="1.0" encoding="utf-8"?>
<calcChain xmlns="http://schemas.openxmlformats.org/spreadsheetml/2006/main">
  <c r="F170" i="1" l="1"/>
  <c r="C170" i="1"/>
  <c r="F169" i="1"/>
  <c r="C169" i="1"/>
  <c r="F168" i="1"/>
  <c r="C168" i="1"/>
  <c r="F167" i="1"/>
  <c r="C167" i="1"/>
  <c r="F166" i="1"/>
  <c r="C166" i="1"/>
  <c r="F165" i="1"/>
  <c r="C165" i="1"/>
  <c r="F164" i="1"/>
  <c r="C164" i="1"/>
  <c r="F163" i="1"/>
  <c r="C163" i="1"/>
  <c r="F162" i="1"/>
  <c r="C162" i="1"/>
  <c r="F161" i="1"/>
  <c r="C161" i="1"/>
  <c r="F160" i="1"/>
  <c r="C160" i="1"/>
  <c r="F159" i="1"/>
  <c r="C159" i="1"/>
  <c r="F158" i="1"/>
  <c r="C158" i="1"/>
  <c r="F157" i="1"/>
  <c r="C157" i="1"/>
  <c r="F156" i="1"/>
  <c r="C156" i="1"/>
  <c r="F155" i="1"/>
  <c r="C155" i="1"/>
  <c r="F154" i="1"/>
  <c r="C154" i="1"/>
  <c r="F153" i="1"/>
  <c r="C153" i="1"/>
  <c r="F152" i="1"/>
  <c r="C152" i="1"/>
  <c r="F151" i="1"/>
  <c r="C151" i="1"/>
  <c r="F150" i="1"/>
  <c r="C150" i="1"/>
  <c r="F149" i="1"/>
  <c r="C149" i="1"/>
  <c r="F148" i="1"/>
  <c r="C148" i="1"/>
  <c r="F147" i="1"/>
  <c r="C147" i="1"/>
  <c r="F146" i="1"/>
  <c r="C146" i="1"/>
  <c r="F145" i="1"/>
  <c r="C145" i="1"/>
  <c r="F144" i="1"/>
  <c r="C144" i="1"/>
  <c r="F143" i="1"/>
  <c r="C143" i="1"/>
  <c r="F142" i="1"/>
  <c r="C142" i="1"/>
  <c r="F141" i="1"/>
  <c r="C141" i="1"/>
  <c r="F140" i="1"/>
  <c r="C140" i="1"/>
  <c r="F139" i="1"/>
  <c r="C139" i="1"/>
  <c r="F138" i="1"/>
  <c r="C138" i="1"/>
  <c r="F137" i="1"/>
  <c r="C137" i="1"/>
  <c r="F136" i="1"/>
  <c r="C136" i="1"/>
  <c r="F135" i="1"/>
  <c r="C135" i="1"/>
  <c r="F134" i="1"/>
  <c r="C134" i="1"/>
  <c r="F133" i="1"/>
  <c r="C133" i="1"/>
  <c r="F132" i="1"/>
  <c r="C132" i="1"/>
  <c r="F131" i="1"/>
  <c r="C131" i="1"/>
  <c r="F130" i="1"/>
  <c r="C130" i="1"/>
  <c r="F129" i="1"/>
  <c r="C129" i="1"/>
  <c r="F128" i="1"/>
  <c r="C128" i="1"/>
  <c r="F127" i="1"/>
  <c r="C127" i="1"/>
  <c r="F126" i="1"/>
  <c r="C126" i="1"/>
  <c r="F125" i="1"/>
  <c r="C125" i="1"/>
  <c r="F124" i="1"/>
  <c r="C124" i="1"/>
  <c r="F123" i="1"/>
  <c r="C123" i="1"/>
  <c r="F122" i="1"/>
  <c r="C122" i="1"/>
  <c r="F121" i="1"/>
  <c r="C121" i="1"/>
  <c r="F120" i="1"/>
  <c r="C120" i="1"/>
  <c r="F119" i="1"/>
  <c r="C119" i="1"/>
  <c r="F118" i="1"/>
  <c r="C118" i="1"/>
  <c r="F117" i="1"/>
  <c r="C117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F60" i="1"/>
  <c r="C60" i="1"/>
  <c r="F59" i="1"/>
  <c r="C59" i="1"/>
  <c r="F58" i="1"/>
  <c r="C58" i="1"/>
  <c r="F57" i="1"/>
  <c r="C57" i="1"/>
  <c r="F56" i="1"/>
  <c r="C56" i="1"/>
  <c r="F55" i="1"/>
  <c r="C55" i="1"/>
  <c r="F54" i="1"/>
  <c r="C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F46" i="1"/>
  <c r="C46" i="1"/>
  <c r="F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  <c r="F3" i="1"/>
  <c r="C3" i="1"/>
  <c r="F2" i="1"/>
  <c r="C2" i="1"/>
</calcChain>
</file>

<file path=xl/sharedStrings.xml><?xml version="1.0" encoding="utf-8"?>
<sst xmlns="http://schemas.openxmlformats.org/spreadsheetml/2006/main" count="744" uniqueCount="151">
  <si>
    <t>Organisation Name</t>
  </si>
  <si>
    <t>Department</t>
  </si>
  <si>
    <t>Merchant Name</t>
  </si>
  <si>
    <t>Purpose of Expenditure (Narrative)</t>
  </si>
  <si>
    <t>Procurement (Merchant) Category</t>
  </si>
  <si>
    <t>Date of transaction</t>
  </si>
  <si>
    <t>Net Amount</t>
  </si>
  <si>
    <t>Irrecoverable VAT</t>
  </si>
  <si>
    <t>Craven District Council</t>
  </si>
  <si>
    <t xml:space="preserve">Information Services </t>
  </si>
  <si>
    <t>Office Funiture</t>
  </si>
  <si>
    <t>MISCELLANEOUS AND RETAIL STORES</t>
  </si>
  <si>
    <t>Gross Amount Used</t>
  </si>
  <si>
    <t>Computer Equipment</t>
  </si>
  <si>
    <t xml:space="preserve">Office Equipment </t>
  </si>
  <si>
    <t>BOOK STORES</t>
  </si>
  <si>
    <t>Legal &amp; Democratic Services</t>
  </si>
  <si>
    <t>Train travel</t>
  </si>
  <si>
    <t>PASSENGER RAILWAYS</t>
  </si>
  <si>
    <t>Environmental Health</t>
  </si>
  <si>
    <t>Food Samples</t>
  </si>
  <si>
    <t>EATING PLACES  RESTAURANTS</t>
  </si>
  <si>
    <t>Medium Evidence bag</t>
  </si>
  <si>
    <t>DURABLE GOODS NOT ELSEWHERE CLASSIFIED</t>
  </si>
  <si>
    <t>Chief Executives</t>
  </si>
  <si>
    <t xml:space="preserve">Alcohol license </t>
  </si>
  <si>
    <t>GOVERNMENT SERVICES NOT ELSEWHERE CLASSIFIED</t>
  </si>
  <si>
    <t>Planning and Regeneration</t>
  </si>
  <si>
    <t xml:space="preserve">Fruit &amp; Veg for Café </t>
  </si>
  <si>
    <t>MISC FOOD STORES-SPECIALITY CONVENIENCE MARKETS VENDING MACHINES</t>
  </si>
  <si>
    <t>Train Travel</t>
  </si>
  <si>
    <t>Business Support</t>
  </si>
  <si>
    <t>Equipment-Speakers</t>
  </si>
  <si>
    <t>GROCERY STORES  SUPERMARKETS</t>
  </si>
  <si>
    <t>Stationery</t>
  </si>
  <si>
    <t>STATIONERY  OFFICE AND SCHOOL SUPPLY STO</t>
  </si>
  <si>
    <t>Printing Calculator</t>
  </si>
  <si>
    <t>ALL OTHER DIRECT MARKETERS</t>
  </si>
  <si>
    <t xml:space="preserve">Stationery </t>
  </si>
  <si>
    <t>Mains Adaptor</t>
  </si>
  <si>
    <t>Gift vouchers- community award</t>
  </si>
  <si>
    <t>Balloons-community award</t>
  </si>
  <si>
    <t>GIFT  CARD  NOVELTY  AND SOUVENIR SHOPS</t>
  </si>
  <si>
    <t>Confetti-Community award</t>
  </si>
  <si>
    <t xml:space="preserve">Hotel for conference </t>
  </si>
  <si>
    <t>TRAVEL AGENCIES</t>
  </si>
  <si>
    <t>Environmental Health &amp; Strategic Housing</t>
  </si>
  <si>
    <t>Waste Management Services</t>
  </si>
  <si>
    <t>Vehicle Tax</t>
  </si>
  <si>
    <t>POSTAGE STAMPS</t>
  </si>
  <si>
    <t>Financial Management</t>
  </si>
  <si>
    <t>Trainline</t>
  </si>
  <si>
    <t>www.amberhawk.com</t>
  </si>
  <si>
    <t>Training-Data protection</t>
  </si>
  <si>
    <t>Cupboard</t>
  </si>
  <si>
    <t>Padlock</t>
  </si>
  <si>
    <t>Shelving</t>
  </si>
  <si>
    <t>I.T Equipment</t>
  </si>
  <si>
    <t>Museums and Arts</t>
  </si>
  <si>
    <t>Museum</t>
  </si>
  <si>
    <t>PACKAGE STORES  BEER  LIQUOR</t>
  </si>
  <si>
    <t>DISCOUNT STORES</t>
  </si>
  <si>
    <t>MISCELLANEOUS PUBLISHING &amp; PRINTING</t>
  </si>
  <si>
    <t>NEWS DEALERS AND NEWSSTANDS</t>
  </si>
  <si>
    <t>Bereavement Services</t>
  </si>
  <si>
    <t>Resin</t>
  </si>
  <si>
    <t>HARDWARE STORES</t>
  </si>
  <si>
    <t>Revenues &amp; Benefit Services</t>
  </si>
  <si>
    <t xml:space="preserve">Laibility order summons </t>
  </si>
  <si>
    <t>FINES</t>
  </si>
  <si>
    <t xml:space="preserve">Craven District Council </t>
  </si>
  <si>
    <t xml:space="preserve">Registration </t>
  </si>
  <si>
    <t>white board rubber</t>
  </si>
  <si>
    <t xml:space="preserve">Grissing tape </t>
  </si>
  <si>
    <t xml:space="preserve">Monitor arm stand </t>
  </si>
  <si>
    <t>Laptop case</t>
  </si>
  <si>
    <t xml:space="preserve">Gridding tape </t>
  </si>
  <si>
    <t xml:space="preserve">Quad monitor mount </t>
  </si>
  <si>
    <t>Network cables</t>
  </si>
  <si>
    <t xml:space="preserve">UV Marker pen </t>
  </si>
  <si>
    <t>Cables and mouse</t>
  </si>
  <si>
    <t>Graphics card</t>
  </si>
  <si>
    <t>Purchasing Certificate</t>
  </si>
  <si>
    <t>MEMBERSHIP ORGANIZATIONS NOT ELSEWHERE CLASSIFIED</t>
  </si>
  <si>
    <t>Signing, guarding &amp; lighting course</t>
  </si>
  <si>
    <t>COLLEGES  UNIVERSITIES  PROFESSIONAL SCHOOLS AND JUNIOR COLLEGES</t>
  </si>
  <si>
    <t>Adjustable Footrest</t>
  </si>
  <si>
    <t>Food samples</t>
  </si>
  <si>
    <t>For for café</t>
  </si>
  <si>
    <t>Decoration</t>
  </si>
  <si>
    <t>Speaker</t>
  </si>
  <si>
    <t xml:space="preserve">Food/café </t>
  </si>
  <si>
    <t>I Phone charger cables</t>
  </si>
  <si>
    <t>Stationary</t>
  </si>
  <si>
    <t xml:space="preserve">Food </t>
  </si>
  <si>
    <t>Fluorescent tubes</t>
  </si>
  <si>
    <t>ELECTRICAL CONTRACTORS</t>
  </si>
  <si>
    <t>Equipment/Parts</t>
  </si>
  <si>
    <t>CHEMICALS AND ALLIED PRODUCTS NOT ELSEWH</t>
  </si>
  <si>
    <t>Vehicle tax</t>
  </si>
  <si>
    <t>M.O.T test slots</t>
  </si>
  <si>
    <t xml:space="preserve">Skipton- Leeds Rtn x2 meeting </t>
  </si>
  <si>
    <t>Battery tea lights- for Event</t>
  </si>
  <si>
    <t>ELECTRICAL PARTS AND EQUIPMENT</t>
  </si>
  <si>
    <t>Card &amp; Face paint for event</t>
  </si>
  <si>
    <t>ARTIST SUPPLY STORES  CRAFT SHOPS</t>
  </si>
  <si>
    <t>Equipment for display</t>
  </si>
  <si>
    <t>GLASS  PAINT  WALLPAPER STORES</t>
  </si>
  <si>
    <t xml:space="preserve">Dusters </t>
  </si>
  <si>
    <t xml:space="preserve">Liability orders summons </t>
  </si>
  <si>
    <t>Information Services</t>
  </si>
  <si>
    <t>Office Furniture</t>
  </si>
  <si>
    <t xml:space="preserve">Photometer tables </t>
  </si>
  <si>
    <t>SWIMMING POOLS-SALES AND SUPPLIES</t>
  </si>
  <si>
    <t xml:space="preserve">Strategic Housing </t>
  </si>
  <si>
    <t>Supplies for hostel</t>
  </si>
  <si>
    <t xml:space="preserve">Food for Pool Café </t>
  </si>
  <si>
    <t xml:space="preserve">Equipment </t>
  </si>
  <si>
    <t>Photo for members</t>
  </si>
  <si>
    <t>PHOTOFINISHING LABORATORIES  PHOTO DEVELOPING</t>
  </si>
  <si>
    <t>Elections Conference</t>
  </si>
  <si>
    <t>Protective Clothing</t>
  </si>
  <si>
    <t>INDUSTRIAL SUPPLIES NOT ELSEWHERE CLASSI</t>
  </si>
  <si>
    <t>Tools</t>
  </si>
  <si>
    <t>LUMBER AND BUILDING MATERIALS STORES</t>
  </si>
  <si>
    <t>Signage</t>
  </si>
  <si>
    <t>Training Course</t>
  </si>
  <si>
    <t>LODGING  HOTELS  MOTELS  RESORTS</t>
  </si>
  <si>
    <t>London Underground- Conference</t>
  </si>
  <si>
    <t>Vehicle TAX</t>
  </si>
  <si>
    <t>BUSINESS SERVICES NOT ELSEWHERE CLASSIFIED</t>
  </si>
  <si>
    <t xml:space="preserve">Sign </t>
  </si>
  <si>
    <t>PROFESSIONAL SERVICES NOT ELSEWHERE CLASSIFIED</t>
  </si>
  <si>
    <t xml:space="preserve">Membership </t>
  </si>
  <si>
    <t>Advice Service</t>
  </si>
  <si>
    <t>Strategic Housing</t>
  </si>
  <si>
    <t xml:space="preserve">Light Bulbs </t>
  </si>
  <si>
    <t xml:space="preserve">Paint </t>
  </si>
  <si>
    <t>Accessories for display</t>
  </si>
  <si>
    <t>MISCELLANEOUS APPAREL AND ACCESSORY STOR</t>
  </si>
  <si>
    <t xml:space="preserve">Refreshment for Event </t>
  </si>
  <si>
    <t xml:space="preserve">Accessories for exhibition </t>
  </si>
  <si>
    <t>Training Workshop</t>
  </si>
  <si>
    <t>No VAT</t>
  </si>
  <si>
    <t xml:space="preserve">Normex Gloves </t>
  </si>
  <si>
    <t xml:space="preserve">Temperature Station </t>
  </si>
  <si>
    <t>COMPUTER SOFTWARE STORES</t>
  </si>
  <si>
    <t>Computer Software</t>
  </si>
  <si>
    <t>Milk, Tea, Coffee</t>
  </si>
  <si>
    <t>Paper</t>
  </si>
  <si>
    <t xml:space="preserve">Applications for Liability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</si>
</sst>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view="pageBreakPreview" zoomScale="60" zoomScaleNormal="100" workbookViewId="0">
      <selection activeCell="Q10" sqref="Q10"/>
    </sheetView>
  </sheetViews>
  <sheetFormatPr defaultRowHeight="15" x14ac:dyDescent="0.25"/>
  <cols>
    <col min="1" max="1" width="17.7109375" style="5" customWidth="1"/>
    <col min="2" max="2" width="23.7109375" style="5" customWidth="1"/>
    <col min="3" max="3" width="23.85546875" style="5" customWidth="1"/>
    <col min="4" max="4" width="20.5703125" style="5" customWidth="1"/>
    <col min="5" max="5" width="36.28515625" style="5" customWidth="1"/>
    <col min="6" max="6" width="12.42578125" style="5" customWidth="1"/>
    <col min="7" max="7" width="10.85546875" style="5" customWidth="1"/>
    <col min="8" max="8" width="17.42578125" style="5" customWidth="1"/>
  </cols>
  <sheetData>
    <row r="1" spans="1:8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</row>
    <row r="2" spans="1:8" ht="30" x14ac:dyDescent="0.25">
      <c r="A2" s="2" t="s">
        <v>8</v>
      </c>
      <c r="B2" s="2" t="s">
        <v>9</v>
      </c>
      <c r="C2" s="2" t="str">
        <f>"Amazon UK Marketplace"</f>
        <v>Amazon UK Marketplace</v>
      </c>
      <c r="D2" s="2" t="s">
        <v>10</v>
      </c>
      <c r="E2" s="2" t="s">
        <v>11</v>
      </c>
      <c r="F2" s="2" t="str">
        <f>"2015-10-10"</f>
        <v>2015-10-10</v>
      </c>
      <c r="G2" s="1">
        <v>3.05</v>
      </c>
      <c r="H2" s="2" t="s">
        <v>12</v>
      </c>
    </row>
    <row r="3" spans="1:8" ht="30" x14ac:dyDescent="0.25">
      <c r="A3" s="2" t="s">
        <v>8</v>
      </c>
      <c r="B3" s="2" t="s">
        <v>9</v>
      </c>
      <c r="C3" s="2" t="str">
        <f>"Amazon UK Marketplace"</f>
        <v>Amazon UK Marketplace</v>
      </c>
      <c r="D3" s="2" t="s">
        <v>13</v>
      </c>
      <c r="E3" s="2" t="s">
        <v>11</v>
      </c>
      <c r="F3" s="2" t="str">
        <f>"2015-10-11"</f>
        <v>2015-10-11</v>
      </c>
      <c r="G3" s="1">
        <v>1.42</v>
      </c>
      <c r="H3" s="2" t="s">
        <v>12</v>
      </c>
    </row>
    <row r="4" spans="1:8" ht="30" x14ac:dyDescent="0.25">
      <c r="A4" s="2" t="s">
        <v>8</v>
      </c>
      <c r="B4" s="2" t="s">
        <v>9</v>
      </c>
      <c r="C4" s="2" t="str">
        <f>"Amazon UK Marketplace"</f>
        <v>Amazon UK Marketplace</v>
      </c>
      <c r="D4" s="2" t="s">
        <v>14</v>
      </c>
      <c r="E4" s="2" t="s">
        <v>11</v>
      </c>
      <c r="F4" s="2" t="str">
        <f>"2015-10-12"</f>
        <v>2015-10-12</v>
      </c>
      <c r="G4" s="1">
        <v>103.26</v>
      </c>
      <c r="H4" s="2" t="s">
        <v>12</v>
      </c>
    </row>
    <row r="5" spans="1:8" ht="30" x14ac:dyDescent="0.25">
      <c r="A5" s="2" t="s">
        <v>8</v>
      </c>
      <c r="B5" s="2" t="s">
        <v>9</v>
      </c>
      <c r="C5" s="2" t="str">
        <f>"Amazon UK Marketplace"</f>
        <v>Amazon UK Marketplace</v>
      </c>
      <c r="D5" s="2" t="s">
        <v>9</v>
      </c>
      <c r="E5" s="2" t="s">
        <v>15</v>
      </c>
      <c r="F5" s="2" t="str">
        <f>"2015-10-12"</f>
        <v>2015-10-12</v>
      </c>
      <c r="G5" s="1">
        <v>24.45</v>
      </c>
      <c r="H5" s="2" t="s">
        <v>12</v>
      </c>
    </row>
    <row r="6" spans="1:8" ht="30" x14ac:dyDescent="0.25">
      <c r="A6" s="2" t="s">
        <v>8</v>
      </c>
      <c r="B6" s="2" t="s">
        <v>9</v>
      </c>
      <c r="C6" s="2" t="str">
        <f>"Amazon UK Marketplace"</f>
        <v>Amazon UK Marketplace</v>
      </c>
      <c r="D6" s="2" t="s">
        <v>9</v>
      </c>
      <c r="E6" s="2" t="s">
        <v>15</v>
      </c>
      <c r="F6" s="2" t="str">
        <f>"2015-10-13"</f>
        <v>2015-10-13</v>
      </c>
      <c r="G6" s="1">
        <v>1.58</v>
      </c>
      <c r="H6" s="2" t="s">
        <v>12</v>
      </c>
    </row>
    <row r="7" spans="1:8" ht="30" x14ac:dyDescent="0.25">
      <c r="A7" s="2" t="s">
        <v>8</v>
      </c>
      <c r="B7" s="2" t="s">
        <v>16</v>
      </c>
      <c r="C7" s="2" t="str">
        <f>"SKIPTON STN TO"</f>
        <v>SKIPTON STN TO</v>
      </c>
      <c r="D7" s="2" t="s">
        <v>17</v>
      </c>
      <c r="E7" s="2" t="s">
        <v>18</v>
      </c>
      <c r="F7" s="2" t="str">
        <f>"2015-09-18"</f>
        <v>2015-09-18</v>
      </c>
      <c r="G7" s="2">
        <v>32.4</v>
      </c>
      <c r="H7" s="2"/>
    </row>
    <row r="8" spans="1:8" ht="30" x14ac:dyDescent="0.25">
      <c r="A8" s="2" t="s">
        <v>8</v>
      </c>
      <c r="B8" s="2" t="s">
        <v>16</v>
      </c>
      <c r="C8" s="2" t="str">
        <f>"SKIPTON STN TO"</f>
        <v>SKIPTON STN TO</v>
      </c>
      <c r="D8" s="2" t="s">
        <v>17</v>
      </c>
      <c r="E8" s="2" t="s">
        <v>18</v>
      </c>
      <c r="F8" s="2" t="str">
        <f>"2015-10-05"</f>
        <v>2015-10-05</v>
      </c>
      <c r="G8" s="2">
        <v>29.6</v>
      </c>
      <c r="H8" s="2"/>
    </row>
    <row r="9" spans="1:8" ht="30" x14ac:dyDescent="0.25">
      <c r="A9" s="2" t="s">
        <v>8</v>
      </c>
      <c r="B9" s="2" t="s">
        <v>16</v>
      </c>
      <c r="C9" s="2" t="str">
        <f>"SKIPTON STN TO"</f>
        <v>SKIPTON STN TO</v>
      </c>
      <c r="D9" s="2" t="s">
        <v>17</v>
      </c>
      <c r="E9" s="2" t="s">
        <v>18</v>
      </c>
      <c r="F9" s="2" t="str">
        <f>"2015-10-14"</f>
        <v>2015-10-14</v>
      </c>
      <c r="G9" s="2">
        <v>35.4</v>
      </c>
      <c r="H9" s="2"/>
    </row>
    <row r="10" spans="1:8" ht="30" x14ac:dyDescent="0.25">
      <c r="A10" s="2" t="s">
        <v>8</v>
      </c>
      <c r="B10" s="2" t="s">
        <v>16</v>
      </c>
      <c r="C10" s="2" t="str">
        <f>"NORTHERN RAIL LTD"</f>
        <v>NORTHERN RAIL LTD</v>
      </c>
      <c r="D10" s="2" t="s">
        <v>17</v>
      </c>
      <c r="E10" s="2" t="s">
        <v>18</v>
      </c>
      <c r="F10" s="2" t="str">
        <f>"2015-10-16"</f>
        <v>2015-10-16</v>
      </c>
      <c r="G10" s="2">
        <v>9.5</v>
      </c>
      <c r="H10" s="2"/>
    </row>
    <row r="11" spans="1:8" ht="30" x14ac:dyDescent="0.25">
      <c r="A11" s="2" t="s">
        <v>8</v>
      </c>
      <c r="B11" s="2" t="s">
        <v>19</v>
      </c>
      <c r="C11" s="2" t="str">
        <f>"KILNSEY TROUT FARM"</f>
        <v>KILNSEY TROUT FARM</v>
      </c>
      <c r="D11" s="2" t="s">
        <v>20</v>
      </c>
      <c r="E11" s="2" t="s">
        <v>21</v>
      </c>
      <c r="F11" s="2" t="str">
        <f>"2015-09-23"</f>
        <v>2015-09-23</v>
      </c>
      <c r="G11" s="1">
        <v>12.38</v>
      </c>
      <c r="H11" s="2" t="s">
        <v>12</v>
      </c>
    </row>
    <row r="12" spans="1:8" ht="30" x14ac:dyDescent="0.25">
      <c r="A12" s="2" t="s">
        <v>8</v>
      </c>
      <c r="B12" s="2" t="s">
        <v>19</v>
      </c>
      <c r="C12" s="2" t="str">
        <f>"W A PRODUCTS UK"</f>
        <v>W A PRODUCTS UK</v>
      </c>
      <c r="D12" s="2" t="s">
        <v>22</v>
      </c>
      <c r="E12" s="2" t="s">
        <v>23</v>
      </c>
      <c r="F12" s="2" t="str">
        <f>"2015-09-25"</f>
        <v>2015-09-25</v>
      </c>
      <c r="G12" s="1">
        <v>38.4</v>
      </c>
      <c r="H12" s="2" t="s">
        <v>12</v>
      </c>
    </row>
    <row r="13" spans="1:8" ht="45" x14ac:dyDescent="0.25">
      <c r="A13" s="2" t="s">
        <v>8</v>
      </c>
      <c r="B13" s="2" t="s">
        <v>24</v>
      </c>
      <c r="C13" s="2" t="str">
        <f>"DISCLOSURE SCOT"</f>
        <v>DISCLOSURE SCOT</v>
      </c>
      <c r="D13" s="2" t="s">
        <v>25</v>
      </c>
      <c r="E13" s="2" t="s">
        <v>26</v>
      </c>
      <c r="F13" s="2" t="str">
        <f>"2015-10-14"</f>
        <v>2015-10-14</v>
      </c>
      <c r="G13" s="1">
        <v>25</v>
      </c>
      <c r="H13" s="2" t="s">
        <v>12</v>
      </c>
    </row>
    <row r="14" spans="1:8" ht="60" x14ac:dyDescent="0.25">
      <c r="A14" s="2" t="s">
        <v>8</v>
      </c>
      <c r="B14" s="2" t="s">
        <v>27</v>
      </c>
      <c r="C14" s="2" t="str">
        <f>"CLASS ONE FRESH PRODUCE"</f>
        <v>CLASS ONE FRESH PRODUCE</v>
      </c>
      <c r="D14" s="2" t="s">
        <v>28</v>
      </c>
      <c r="E14" s="2" t="s">
        <v>29</v>
      </c>
      <c r="F14" s="2" t="str">
        <f>"2015-09-21"</f>
        <v>2015-09-21</v>
      </c>
      <c r="G14" s="1">
        <v>52.19</v>
      </c>
      <c r="H14" s="2"/>
    </row>
    <row r="15" spans="1:8" ht="60" x14ac:dyDescent="0.25">
      <c r="A15" s="2" t="s">
        <v>8</v>
      </c>
      <c r="B15" s="2" t="s">
        <v>27</v>
      </c>
      <c r="C15" s="2" t="str">
        <f>"CLASS ONE FRESH PRODUCE"</f>
        <v>CLASS ONE FRESH PRODUCE</v>
      </c>
      <c r="D15" s="2" t="s">
        <v>28</v>
      </c>
      <c r="E15" s="2" t="s">
        <v>29</v>
      </c>
      <c r="F15" s="2" t="str">
        <f>"2015-09-29"</f>
        <v>2015-09-29</v>
      </c>
      <c r="G15" s="1">
        <v>29.89</v>
      </c>
      <c r="H15" s="2"/>
    </row>
    <row r="16" spans="1:8" ht="30" x14ac:dyDescent="0.25">
      <c r="A16" s="2" t="s">
        <v>8</v>
      </c>
      <c r="B16" s="2" t="s">
        <v>27</v>
      </c>
      <c r="C16" s="2" t="str">
        <f>"FTPE WEBTIS 1"</f>
        <v>FTPE WEBTIS 1</v>
      </c>
      <c r="D16" s="2" t="s">
        <v>30</v>
      </c>
      <c r="E16" s="2" t="s">
        <v>18</v>
      </c>
      <c r="F16" s="2" t="str">
        <f>"2015-09-29"</f>
        <v>2015-09-29</v>
      </c>
      <c r="G16" s="2">
        <v>48.4</v>
      </c>
      <c r="H16" s="2"/>
    </row>
    <row r="17" spans="1:8" ht="60" x14ac:dyDescent="0.25">
      <c r="A17" s="2" t="s">
        <v>8</v>
      </c>
      <c r="B17" s="2" t="s">
        <v>27</v>
      </c>
      <c r="C17" s="2" t="str">
        <f>"CLASS ONE FRESH PRODUCE"</f>
        <v>CLASS ONE FRESH PRODUCE</v>
      </c>
      <c r="D17" s="2" t="s">
        <v>28</v>
      </c>
      <c r="E17" s="2" t="s">
        <v>29</v>
      </c>
      <c r="F17" s="2" t="str">
        <f>"2015-10-06"</f>
        <v>2015-10-06</v>
      </c>
      <c r="G17" s="1">
        <v>38.54</v>
      </c>
      <c r="H17" s="2"/>
    </row>
    <row r="18" spans="1:8" ht="60" x14ac:dyDescent="0.25">
      <c r="A18" s="2" t="s">
        <v>8</v>
      </c>
      <c r="B18" s="2" t="s">
        <v>27</v>
      </c>
      <c r="C18" s="2" t="str">
        <f>"CLASS ONE FRESH PRODUCE"</f>
        <v>CLASS ONE FRESH PRODUCE</v>
      </c>
      <c r="D18" s="2" t="s">
        <v>28</v>
      </c>
      <c r="E18" s="2" t="s">
        <v>29</v>
      </c>
      <c r="F18" s="2" t="str">
        <f>"2015-10-13"</f>
        <v>2015-10-13</v>
      </c>
      <c r="G18" s="1">
        <v>33.159999999999997</v>
      </c>
      <c r="H18" s="2"/>
    </row>
    <row r="19" spans="1:8" ht="30" x14ac:dyDescent="0.25">
      <c r="A19" s="2" t="s">
        <v>8</v>
      </c>
      <c r="B19" s="2" t="s">
        <v>31</v>
      </c>
      <c r="C19" s="2" t="str">
        <f>"TESCO STORES 5982"</f>
        <v>TESCO STORES 5982</v>
      </c>
      <c r="D19" s="2" t="s">
        <v>32</v>
      </c>
      <c r="E19" s="2" t="s">
        <v>33</v>
      </c>
      <c r="F19" s="2" t="str">
        <f>"2015-09-25"</f>
        <v>2015-09-25</v>
      </c>
      <c r="G19" s="1">
        <v>19.170000000000002</v>
      </c>
      <c r="H19" s="1"/>
    </row>
    <row r="20" spans="1:8" ht="30" x14ac:dyDescent="0.25">
      <c r="A20" s="2" t="s">
        <v>8</v>
      </c>
      <c r="B20" s="2" t="s">
        <v>31</v>
      </c>
      <c r="C20" s="2" t="str">
        <f>"EAGLE ENVELOPES LTD"</f>
        <v>EAGLE ENVELOPES LTD</v>
      </c>
      <c r="D20" s="2" t="s">
        <v>34</v>
      </c>
      <c r="E20" s="2" t="s">
        <v>35</v>
      </c>
      <c r="F20" s="2" t="str">
        <f>"2015-10-07"</f>
        <v>2015-10-07</v>
      </c>
      <c r="G20" s="1">
        <v>128.52000000000001</v>
      </c>
      <c r="H20" s="2" t="s">
        <v>12</v>
      </c>
    </row>
    <row r="21" spans="1:8" ht="30" x14ac:dyDescent="0.25">
      <c r="A21" s="2" t="s">
        <v>8</v>
      </c>
      <c r="B21" s="2" t="s">
        <v>31</v>
      </c>
      <c r="C21" s="2" t="str">
        <f>"Amazon UK Retail"</f>
        <v>Amazon UK Retail</v>
      </c>
      <c r="D21" s="2" t="s">
        <v>36</v>
      </c>
      <c r="E21" s="2" t="s">
        <v>37</v>
      </c>
      <c r="F21" s="2" t="str">
        <f>"2015-10-07"</f>
        <v>2015-10-07</v>
      </c>
      <c r="G21" s="1">
        <v>22.6</v>
      </c>
      <c r="H21" s="1"/>
    </row>
    <row r="22" spans="1:8" ht="30" x14ac:dyDescent="0.25">
      <c r="A22" s="2" t="s">
        <v>8</v>
      </c>
      <c r="B22" s="2" t="s">
        <v>31</v>
      </c>
      <c r="C22" s="2" t="str">
        <f>"Amazon UK Marketplace"</f>
        <v>Amazon UK Marketplace</v>
      </c>
      <c r="D22" s="2" t="s">
        <v>38</v>
      </c>
      <c r="E22" s="2" t="s">
        <v>11</v>
      </c>
      <c r="F22" s="2" t="str">
        <f>"2015-10-12"</f>
        <v>2015-10-12</v>
      </c>
      <c r="G22" s="1">
        <v>7.98</v>
      </c>
      <c r="H22" s="2" t="s">
        <v>12</v>
      </c>
    </row>
    <row r="23" spans="1:8" ht="30" x14ac:dyDescent="0.25">
      <c r="A23" s="2" t="s">
        <v>8</v>
      </c>
      <c r="B23" s="2" t="s">
        <v>31</v>
      </c>
      <c r="C23" s="2" t="str">
        <f>"Amazon UK Retail"</f>
        <v>Amazon UK Retail</v>
      </c>
      <c r="D23" s="2" t="s">
        <v>36</v>
      </c>
      <c r="E23" s="2" t="s">
        <v>37</v>
      </c>
      <c r="F23" s="2" t="str">
        <f>"2015-10-12"</f>
        <v>2015-10-12</v>
      </c>
      <c r="G23" s="1">
        <v>27.12</v>
      </c>
      <c r="H23" s="2" t="s">
        <v>12</v>
      </c>
    </row>
    <row r="24" spans="1:8" ht="30" x14ac:dyDescent="0.25">
      <c r="A24" s="2" t="s">
        <v>8</v>
      </c>
      <c r="B24" s="2" t="s">
        <v>31</v>
      </c>
      <c r="C24" s="2" t="str">
        <f>"Amazon UK Marketplace"</f>
        <v>Amazon UK Marketplace</v>
      </c>
      <c r="D24" s="2" t="s">
        <v>39</v>
      </c>
      <c r="E24" s="2" t="s">
        <v>11</v>
      </c>
      <c r="F24" s="2" t="str">
        <f>"2015-10-13"</f>
        <v>2015-10-13</v>
      </c>
      <c r="G24" s="1">
        <v>11.34</v>
      </c>
      <c r="H24" s="2" t="s">
        <v>12</v>
      </c>
    </row>
    <row r="25" spans="1:8" ht="30" x14ac:dyDescent="0.25">
      <c r="A25" s="2" t="s">
        <v>8</v>
      </c>
      <c r="B25" s="2" t="s">
        <v>31</v>
      </c>
      <c r="C25" s="2" t="str">
        <f>"MARKS &amp; SPENCER PLC"</f>
        <v>MARKS &amp; SPENCER PLC</v>
      </c>
      <c r="D25" s="2" t="s">
        <v>40</v>
      </c>
      <c r="E25" s="2" t="s">
        <v>33</v>
      </c>
      <c r="F25" s="2" t="str">
        <f>"2015-10-15"</f>
        <v>2015-10-15</v>
      </c>
      <c r="G25" s="1">
        <v>200</v>
      </c>
      <c r="H25" s="3"/>
    </row>
    <row r="26" spans="1:8" ht="30" x14ac:dyDescent="0.25">
      <c r="A26" s="2" t="s">
        <v>8</v>
      </c>
      <c r="B26" s="2" t="s">
        <v>31</v>
      </c>
      <c r="C26" s="2" t="str">
        <f>"CARD FACTORY"</f>
        <v>CARD FACTORY</v>
      </c>
      <c r="D26" s="2" t="s">
        <v>41</v>
      </c>
      <c r="E26" s="2" t="s">
        <v>42</v>
      </c>
      <c r="F26" s="2" t="str">
        <f>"2015-10-15"</f>
        <v>2015-10-15</v>
      </c>
      <c r="G26" s="1">
        <v>16.57</v>
      </c>
      <c r="H26" s="3"/>
    </row>
    <row r="27" spans="1:8" ht="30" x14ac:dyDescent="0.25">
      <c r="A27" s="2" t="s">
        <v>8</v>
      </c>
      <c r="B27" s="2" t="s">
        <v>31</v>
      </c>
      <c r="C27" s="2" t="str">
        <f>"WWW.CARDFACTORY.CO.UK"</f>
        <v>WWW.CARDFACTORY.CO.UK</v>
      </c>
      <c r="D27" s="2" t="s">
        <v>43</v>
      </c>
      <c r="E27" s="2" t="s">
        <v>42</v>
      </c>
      <c r="F27" s="2" t="str">
        <f>"2015-10-19"</f>
        <v>2015-10-19</v>
      </c>
      <c r="G27" s="1">
        <v>11.9</v>
      </c>
      <c r="H27" s="2" t="s">
        <v>12</v>
      </c>
    </row>
    <row r="28" spans="1:8" x14ac:dyDescent="0.25">
      <c r="A28" s="2" t="s">
        <v>8</v>
      </c>
      <c r="B28" s="2" t="s">
        <v>31</v>
      </c>
      <c r="C28" s="2" t="str">
        <f>"VIRGINTRAINS.CO.UK"</f>
        <v>VIRGINTRAINS.CO.UK</v>
      </c>
      <c r="D28" s="2" t="s">
        <v>17</v>
      </c>
      <c r="E28" s="2" t="s">
        <v>18</v>
      </c>
      <c r="F28" s="2" t="str">
        <f>"2015-10-19"</f>
        <v>2015-10-19</v>
      </c>
      <c r="G28" s="1">
        <v>72.8</v>
      </c>
      <c r="H28" s="2"/>
    </row>
    <row r="29" spans="1:8" x14ac:dyDescent="0.25">
      <c r="A29" s="2" t="s">
        <v>8</v>
      </c>
      <c r="B29" s="2" t="s">
        <v>24</v>
      </c>
      <c r="C29" s="2" t="str">
        <f>"LUL TICKET MACHINE"</f>
        <v>LUL TICKET MACHINE</v>
      </c>
      <c r="D29" s="2" t="s">
        <v>17</v>
      </c>
      <c r="E29" s="2" t="s">
        <v>18</v>
      </c>
      <c r="F29" s="2" t="str">
        <f>"2015-09-22"</f>
        <v>2015-09-22</v>
      </c>
      <c r="G29" s="1">
        <v>7.9</v>
      </c>
      <c r="H29" s="2"/>
    </row>
    <row r="30" spans="1:8" x14ac:dyDescent="0.25">
      <c r="A30" s="2" t="s">
        <v>8</v>
      </c>
      <c r="B30" s="2" t="s">
        <v>24</v>
      </c>
      <c r="C30" s="2" t="str">
        <f>"SKIPTON STN TO"</f>
        <v>SKIPTON STN TO</v>
      </c>
      <c r="D30" s="2" t="s">
        <v>17</v>
      </c>
      <c r="E30" s="2" t="s">
        <v>18</v>
      </c>
      <c r="F30" s="2" t="str">
        <f>"2015-09-23"</f>
        <v>2015-09-23</v>
      </c>
      <c r="G30" s="1">
        <v>7.15</v>
      </c>
      <c r="H30" s="2"/>
    </row>
    <row r="31" spans="1:8" ht="30" x14ac:dyDescent="0.25">
      <c r="A31" s="2" t="s">
        <v>8</v>
      </c>
      <c r="B31" s="2" t="s">
        <v>24</v>
      </c>
      <c r="C31" s="2" t="str">
        <f>"VIRGINTRAINSEC SERVCS"</f>
        <v>VIRGINTRAINSEC SERVCS</v>
      </c>
      <c r="D31" s="2" t="s">
        <v>17</v>
      </c>
      <c r="E31" s="2" t="s">
        <v>18</v>
      </c>
      <c r="F31" s="2" t="str">
        <f>"2015-09-24"</f>
        <v>2015-09-24</v>
      </c>
      <c r="G31" s="1">
        <v>62.75</v>
      </c>
      <c r="H31" s="2"/>
    </row>
    <row r="32" spans="1:8" x14ac:dyDescent="0.25">
      <c r="A32" s="2" t="s">
        <v>8</v>
      </c>
      <c r="B32" s="2" t="s">
        <v>24</v>
      </c>
      <c r="C32" s="2" t="str">
        <f>"SKIPTON STN TO"</f>
        <v>SKIPTON STN TO</v>
      </c>
      <c r="D32" s="2" t="s">
        <v>17</v>
      </c>
      <c r="E32" s="2" t="s">
        <v>18</v>
      </c>
      <c r="F32" s="2" t="str">
        <f>"2015-09-24"</f>
        <v>2015-09-24</v>
      </c>
      <c r="G32" s="1">
        <v>13.8</v>
      </c>
      <c r="H32" s="2"/>
    </row>
    <row r="33" spans="1:8" x14ac:dyDescent="0.25">
      <c r="A33" s="2" t="s">
        <v>8</v>
      </c>
      <c r="B33" s="2" t="s">
        <v>24</v>
      </c>
      <c r="C33" s="2" t="str">
        <f>"SKIPTON STN TO"</f>
        <v>SKIPTON STN TO</v>
      </c>
      <c r="D33" s="2" t="s">
        <v>17</v>
      </c>
      <c r="E33" s="2" t="s">
        <v>18</v>
      </c>
      <c r="F33" s="2" t="str">
        <f>"2015-09-30"</f>
        <v>2015-09-30</v>
      </c>
      <c r="G33" s="1">
        <v>13.8</v>
      </c>
      <c r="H33" s="2"/>
    </row>
    <row r="34" spans="1:8" ht="30" x14ac:dyDescent="0.25">
      <c r="A34" s="2" t="s">
        <v>8</v>
      </c>
      <c r="B34" s="2" t="s">
        <v>24</v>
      </c>
      <c r="C34" s="2" t="str">
        <f>"AMOMA.COM HOTELS"</f>
        <v>AMOMA.COM HOTELS</v>
      </c>
      <c r="D34" s="2" t="s">
        <v>44</v>
      </c>
      <c r="E34" s="2" t="s">
        <v>45</v>
      </c>
      <c r="F34" s="2" t="str">
        <f>"2015-10-05"</f>
        <v>2015-10-05</v>
      </c>
      <c r="G34" s="1">
        <v>90.63</v>
      </c>
      <c r="H34" s="2" t="s">
        <v>12</v>
      </c>
    </row>
    <row r="35" spans="1:8" x14ac:dyDescent="0.25">
      <c r="A35" s="2" t="s">
        <v>8</v>
      </c>
      <c r="B35" s="2" t="s">
        <v>24</v>
      </c>
      <c r="C35" s="2" t="str">
        <f>"LUL TICKET MACHINE"</f>
        <v>LUL TICKET MACHINE</v>
      </c>
      <c r="D35" s="2" t="s">
        <v>17</v>
      </c>
      <c r="E35" s="2" t="s">
        <v>18</v>
      </c>
      <c r="F35" s="2" t="str">
        <f>"2015-10-08"</f>
        <v>2015-10-08</v>
      </c>
      <c r="G35" s="1">
        <v>7.9</v>
      </c>
      <c r="H35" s="2"/>
    </row>
    <row r="36" spans="1:8" x14ac:dyDescent="0.25">
      <c r="A36" s="2" t="s">
        <v>8</v>
      </c>
      <c r="B36" s="2" t="s">
        <v>24</v>
      </c>
      <c r="C36" s="2" t="str">
        <f>"SKIPTON STN TO"</f>
        <v>SKIPTON STN TO</v>
      </c>
      <c r="D36" s="2" t="s">
        <v>17</v>
      </c>
      <c r="E36" s="2" t="s">
        <v>18</v>
      </c>
      <c r="F36" s="2" t="str">
        <f>"2015-10-09"</f>
        <v>2015-10-09</v>
      </c>
      <c r="G36" s="1">
        <v>6.25</v>
      </c>
      <c r="H36" s="2"/>
    </row>
    <row r="37" spans="1:8" x14ac:dyDescent="0.25">
      <c r="A37" s="2" t="s">
        <v>8</v>
      </c>
      <c r="B37" s="2" t="s">
        <v>24</v>
      </c>
      <c r="C37" s="2" t="str">
        <f>"TRAINLINE"</f>
        <v>TRAINLINE</v>
      </c>
      <c r="D37" s="2" t="s">
        <v>17</v>
      </c>
      <c r="E37" s="2" t="s">
        <v>18</v>
      </c>
      <c r="F37" s="2" t="str">
        <f>"2015-10-13"</f>
        <v>2015-10-13</v>
      </c>
      <c r="G37" s="1">
        <v>45.75</v>
      </c>
      <c r="H37" s="2"/>
    </row>
    <row r="38" spans="1:8" x14ac:dyDescent="0.25">
      <c r="A38" s="2" t="s">
        <v>8</v>
      </c>
      <c r="B38" s="2" t="s">
        <v>24</v>
      </c>
      <c r="C38" s="2" t="str">
        <f>"LUL TICKET MACHINE"</f>
        <v>LUL TICKET MACHINE</v>
      </c>
      <c r="D38" s="2" t="s">
        <v>17</v>
      </c>
      <c r="E38" s="2" t="s">
        <v>18</v>
      </c>
      <c r="F38" s="2" t="str">
        <f>"2015-10-14"</f>
        <v>2015-10-14</v>
      </c>
      <c r="G38" s="1">
        <v>20</v>
      </c>
      <c r="H38" s="2"/>
    </row>
    <row r="39" spans="1:8" x14ac:dyDescent="0.25">
      <c r="A39" s="2" t="s">
        <v>8</v>
      </c>
      <c r="B39" s="2" t="s">
        <v>24</v>
      </c>
      <c r="C39" s="2" t="str">
        <f>"SKIPTON STN TO"</f>
        <v>SKIPTON STN TO</v>
      </c>
      <c r="D39" s="2" t="s">
        <v>17</v>
      </c>
      <c r="E39" s="2" t="s">
        <v>18</v>
      </c>
      <c r="F39" s="2" t="str">
        <f>"2015-10-16"</f>
        <v>2015-10-16</v>
      </c>
      <c r="G39" s="1">
        <v>7.15</v>
      </c>
      <c r="H39" s="2"/>
    </row>
    <row r="40" spans="1:8" x14ac:dyDescent="0.25">
      <c r="A40" s="2" t="s">
        <v>8</v>
      </c>
      <c r="B40" s="2" t="s">
        <v>24</v>
      </c>
      <c r="C40" s="2" t="str">
        <f>"SKIPTON STN TO"</f>
        <v>SKIPTON STN TO</v>
      </c>
      <c r="D40" s="2" t="s">
        <v>17</v>
      </c>
      <c r="E40" s="2" t="s">
        <v>18</v>
      </c>
      <c r="F40" s="2" t="str">
        <f>"2015-10-19"</f>
        <v>2015-10-19</v>
      </c>
      <c r="G40" s="1">
        <v>19.55</v>
      </c>
      <c r="H40" s="2"/>
    </row>
    <row r="41" spans="1:8" ht="30" customHeight="1" x14ac:dyDescent="0.25">
      <c r="A41" s="2" t="s">
        <v>8</v>
      </c>
      <c r="B41" s="2" t="s">
        <v>46</v>
      </c>
      <c r="C41" s="2" t="str">
        <f>"NORTHERN RAIL LTD-"</f>
        <v>NORTHERN RAIL LTD-</v>
      </c>
      <c r="D41" s="2" t="s">
        <v>17</v>
      </c>
      <c r="E41" s="2" t="s">
        <v>18</v>
      </c>
      <c r="F41" s="2" t="str">
        <f>"2015-09-25"</f>
        <v>2015-09-25</v>
      </c>
      <c r="G41" s="1">
        <v>41.1</v>
      </c>
      <c r="H41" s="2"/>
    </row>
    <row r="42" spans="1:8" ht="32.25" customHeight="1" x14ac:dyDescent="0.25">
      <c r="A42" s="2" t="s">
        <v>8</v>
      </c>
      <c r="B42" s="2" t="s">
        <v>47</v>
      </c>
      <c r="C42" s="2" t="str">
        <f>"THE POST OFFICE"</f>
        <v>THE POST OFFICE</v>
      </c>
      <c r="D42" s="2" t="s">
        <v>48</v>
      </c>
      <c r="E42" s="2" t="s">
        <v>49</v>
      </c>
      <c r="F42" s="2" t="str">
        <f>"2015-10-16"</f>
        <v>2015-10-16</v>
      </c>
      <c r="G42" s="1">
        <v>565</v>
      </c>
      <c r="H42" s="2"/>
    </row>
    <row r="43" spans="1:8" ht="33.75" customHeight="1" x14ac:dyDescent="0.25">
      <c r="A43" s="2" t="s">
        <v>8</v>
      </c>
      <c r="B43" s="2" t="s">
        <v>47</v>
      </c>
      <c r="C43" s="2" t="str">
        <f>"WWW.DVLA.GOV.UK"</f>
        <v>WWW.DVLA.GOV.UK</v>
      </c>
      <c r="D43" s="2" t="s">
        <v>48</v>
      </c>
      <c r="E43" s="2" t="s">
        <v>26</v>
      </c>
      <c r="F43" s="2" t="str">
        <f>"2015-10-16"</f>
        <v>2015-10-16</v>
      </c>
      <c r="G43" s="1">
        <v>167.5</v>
      </c>
      <c r="H43" s="2"/>
    </row>
    <row r="44" spans="1:8" ht="36" customHeight="1" x14ac:dyDescent="0.25">
      <c r="A44" s="2" t="s">
        <v>8</v>
      </c>
      <c r="B44" s="2" t="s">
        <v>47</v>
      </c>
      <c r="C44" s="2" t="str">
        <f>"WWW.DVLA.GOV.UK"</f>
        <v>WWW.DVLA.GOV.UK</v>
      </c>
      <c r="D44" s="2" t="s">
        <v>48</v>
      </c>
      <c r="E44" s="2" t="s">
        <v>26</v>
      </c>
      <c r="F44" s="2" t="str">
        <f>"2015-10-16"</f>
        <v>2015-10-16</v>
      </c>
      <c r="G44" s="1">
        <v>212.5</v>
      </c>
      <c r="H44" s="2"/>
    </row>
    <row r="45" spans="1:8" ht="30" x14ac:dyDescent="0.25">
      <c r="A45" s="2" t="s">
        <v>8</v>
      </c>
      <c r="B45" s="2" t="s">
        <v>50</v>
      </c>
      <c r="C45" s="2" t="s">
        <v>51</v>
      </c>
      <c r="D45" s="2" t="s">
        <v>17</v>
      </c>
      <c r="E45" s="2" t="s">
        <v>18</v>
      </c>
      <c r="F45" s="2" t="str">
        <f>"2015-09-23"</f>
        <v>2015-09-23</v>
      </c>
      <c r="G45" s="1">
        <v>43.86</v>
      </c>
      <c r="H45" s="2"/>
    </row>
    <row r="46" spans="1:8" ht="30" x14ac:dyDescent="0.25">
      <c r="A46" s="2" t="s">
        <v>8</v>
      </c>
      <c r="B46" s="2" t="s">
        <v>50</v>
      </c>
      <c r="C46" s="2" t="str">
        <f>"VIRGINTRAINSEC SERVCS"</f>
        <v>VIRGINTRAINSEC SERVCS</v>
      </c>
      <c r="D46" s="2" t="s">
        <v>17</v>
      </c>
      <c r="E46" s="2" t="s">
        <v>18</v>
      </c>
      <c r="F46" s="2" t="str">
        <f>"2015-09-23"</f>
        <v>2015-09-23</v>
      </c>
      <c r="G46" s="1">
        <v>110.5</v>
      </c>
      <c r="H46" s="2"/>
    </row>
    <row r="47" spans="1:8" ht="45" x14ac:dyDescent="0.25">
      <c r="A47" s="2" t="s">
        <v>8</v>
      </c>
      <c r="B47" s="2" t="s">
        <v>50</v>
      </c>
      <c r="C47" s="2" t="s">
        <v>52</v>
      </c>
      <c r="D47" s="2" t="s">
        <v>53</v>
      </c>
      <c r="E47" s="2" t="s">
        <v>26</v>
      </c>
      <c r="F47" s="2" t="str">
        <f>"2015-09-23"</f>
        <v>2015-09-23</v>
      </c>
      <c r="G47" s="1">
        <v>270</v>
      </c>
      <c r="H47" s="2" t="s">
        <v>12</v>
      </c>
    </row>
    <row r="48" spans="1:8" ht="30" x14ac:dyDescent="0.25">
      <c r="A48" s="2" t="s">
        <v>8</v>
      </c>
      <c r="B48" s="2" t="s">
        <v>50</v>
      </c>
      <c r="C48" s="2" t="str">
        <f>"Amazon UK Marketplace"</f>
        <v>Amazon UK Marketplace</v>
      </c>
      <c r="D48" s="2" t="s">
        <v>54</v>
      </c>
      <c r="E48" s="2" t="s">
        <v>15</v>
      </c>
      <c r="F48" s="2" t="str">
        <f>"2015-09-28"</f>
        <v>2015-09-28</v>
      </c>
      <c r="G48" s="1">
        <v>209.78</v>
      </c>
      <c r="H48" s="2" t="s">
        <v>12</v>
      </c>
    </row>
    <row r="49" spans="1:8" ht="30" x14ac:dyDescent="0.25">
      <c r="A49" s="2" t="s">
        <v>8</v>
      </c>
      <c r="B49" s="2" t="s">
        <v>50</v>
      </c>
      <c r="C49" s="2" t="str">
        <f>"Amazon UK Marketplace"</f>
        <v>Amazon UK Marketplace</v>
      </c>
      <c r="D49" s="2" t="s">
        <v>55</v>
      </c>
      <c r="E49" s="2" t="s">
        <v>15</v>
      </c>
      <c r="F49" s="2" t="str">
        <f>"2015-09-30"</f>
        <v>2015-09-30</v>
      </c>
      <c r="G49" s="1">
        <v>51.39</v>
      </c>
      <c r="H49" s="2" t="s">
        <v>12</v>
      </c>
    </row>
    <row r="50" spans="1:8" ht="30" x14ac:dyDescent="0.25">
      <c r="A50" s="2" t="s">
        <v>8</v>
      </c>
      <c r="B50" s="2" t="s">
        <v>50</v>
      </c>
      <c r="C50" s="2" t="str">
        <f>"Amazon UK Marketplace"</f>
        <v>Amazon UK Marketplace</v>
      </c>
      <c r="D50" s="2" t="s">
        <v>56</v>
      </c>
      <c r="E50" s="2" t="s">
        <v>15</v>
      </c>
      <c r="F50" s="2" t="str">
        <f>"2015-09-30"</f>
        <v>2015-09-30</v>
      </c>
      <c r="G50" s="1">
        <v>86.96</v>
      </c>
      <c r="H50" s="2" t="s">
        <v>12</v>
      </c>
    </row>
    <row r="51" spans="1:8" ht="30" x14ac:dyDescent="0.25">
      <c r="A51" s="2" t="s">
        <v>8</v>
      </c>
      <c r="B51" s="2" t="s">
        <v>50</v>
      </c>
      <c r="C51" s="2" t="str">
        <f>"Amazon UK Retail"</f>
        <v>Amazon UK Retail</v>
      </c>
      <c r="D51" s="2" t="s">
        <v>57</v>
      </c>
      <c r="E51" s="2" t="s">
        <v>37</v>
      </c>
      <c r="F51" s="2" t="str">
        <f>"2015-10-01"</f>
        <v>2015-10-01</v>
      </c>
      <c r="G51" s="1">
        <v>309.43299999999999</v>
      </c>
      <c r="H51" s="2" t="s">
        <v>12</v>
      </c>
    </row>
    <row r="52" spans="1:8" ht="30" x14ac:dyDescent="0.25">
      <c r="A52" s="2" t="s">
        <v>8</v>
      </c>
      <c r="B52" s="2" t="s">
        <v>50</v>
      </c>
      <c r="C52" s="2" t="str">
        <f>"SKIPTON STN TO"</f>
        <v>SKIPTON STN TO</v>
      </c>
      <c r="D52" s="2" t="s">
        <v>17</v>
      </c>
      <c r="E52" s="2" t="s">
        <v>18</v>
      </c>
      <c r="F52" s="2" t="str">
        <f>"2015-10-12"</f>
        <v>2015-10-12</v>
      </c>
      <c r="G52" s="1">
        <v>10.8</v>
      </c>
      <c r="H52" s="2"/>
    </row>
    <row r="53" spans="1:8" ht="30" x14ac:dyDescent="0.25">
      <c r="A53" s="2" t="s">
        <v>8</v>
      </c>
      <c r="B53" s="2" t="s">
        <v>58</v>
      </c>
      <c r="C53" s="2" t="str">
        <f>"CRAVEN STATIONERY"</f>
        <v>CRAVEN STATIONERY</v>
      </c>
      <c r="D53" s="2" t="s">
        <v>59</v>
      </c>
      <c r="E53" s="2" t="s">
        <v>35</v>
      </c>
      <c r="F53" s="2" t="str">
        <f>"2015-09-18"</f>
        <v>2015-09-18</v>
      </c>
      <c r="G53" s="1">
        <v>23.94</v>
      </c>
      <c r="H53" s="2" t="s">
        <v>12</v>
      </c>
    </row>
    <row r="54" spans="1:8" ht="30" x14ac:dyDescent="0.25">
      <c r="A54" s="2" t="s">
        <v>8</v>
      </c>
      <c r="B54" s="2" t="s">
        <v>58</v>
      </c>
      <c r="C54" s="2" t="str">
        <f>"MAJESTIC WINE"</f>
        <v>MAJESTIC WINE</v>
      </c>
      <c r="D54" s="2" t="s">
        <v>59</v>
      </c>
      <c r="E54" s="2" t="s">
        <v>60</v>
      </c>
      <c r="F54" s="2" t="str">
        <f>"2015-09-18"</f>
        <v>2015-09-18</v>
      </c>
      <c r="G54" s="1">
        <v>36</v>
      </c>
      <c r="H54" s="2" t="s">
        <v>12</v>
      </c>
    </row>
    <row r="55" spans="1:8" ht="30" x14ac:dyDescent="0.25">
      <c r="A55" s="2" t="s">
        <v>8</v>
      </c>
      <c r="B55" s="2" t="s">
        <v>58</v>
      </c>
      <c r="C55" s="2" t="str">
        <f>"MARKS &amp; SPENCER PLC"</f>
        <v>MARKS &amp; SPENCER PLC</v>
      </c>
      <c r="D55" s="2" t="s">
        <v>59</v>
      </c>
      <c r="E55" s="2" t="s">
        <v>33</v>
      </c>
      <c r="F55" s="2" t="str">
        <f>"2015-09-22"</f>
        <v>2015-09-22</v>
      </c>
      <c r="G55" s="1">
        <v>8.7899999999999991</v>
      </c>
      <c r="H55" s="2" t="s">
        <v>12</v>
      </c>
    </row>
    <row r="56" spans="1:8" ht="30" x14ac:dyDescent="0.25">
      <c r="A56" s="2" t="s">
        <v>8</v>
      </c>
      <c r="B56" s="2" t="s">
        <v>58</v>
      </c>
      <c r="C56" s="2" t="str">
        <f>"ARGOS RETAIL GROUP"</f>
        <v>ARGOS RETAIL GROUP</v>
      </c>
      <c r="D56" s="2" t="s">
        <v>59</v>
      </c>
      <c r="E56" s="2" t="s">
        <v>61</v>
      </c>
      <c r="F56" s="2" t="str">
        <f>"2015-09-22"</f>
        <v>2015-09-22</v>
      </c>
      <c r="G56" s="1">
        <v>99.99</v>
      </c>
      <c r="H56" s="2" t="s">
        <v>12</v>
      </c>
    </row>
    <row r="57" spans="1:8" ht="30" x14ac:dyDescent="0.25">
      <c r="A57" s="2" t="s">
        <v>8</v>
      </c>
      <c r="B57" s="2" t="s">
        <v>58</v>
      </c>
      <c r="C57" s="2" t="str">
        <f>"VISTAPR*VISTAPRINT.UK"</f>
        <v>VISTAPR*VISTAPRINT.UK</v>
      </c>
      <c r="D57" s="2" t="s">
        <v>59</v>
      </c>
      <c r="E57" s="2" t="s">
        <v>62</v>
      </c>
      <c r="F57" s="2" t="str">
        <f>"2015-09-23"</f>
        <v>2015-09-23</v>
      </c>
      <c r="G57" s="1">
        <v>3.59</v>
      </c>
      <c r="H57" s="2" t="s">
        <v>12</v>
      </c>
    </row>
    <row r="58" spans="1:8" ht="30" x14ac:dyDescent="0.25">
      <c r="A58" s="2" t="s">
        <v>8</v>
      </c>
      <c r="B58" s="2" t="s">
        <v>58</v>
      </c>
      <c r="C58" s="2" t="str">
        <f>"TESCO STORES 5982"</f>
        <v>TESCO STORES 5982</v>
      </c>
      <c r="D58" s="2" t="s">
        <v>59</v>
      </c>
      <c r="E58" s="2" t="s">
        <v>33</v>
      </c>
      <c r="F58" s="2" t="str">
        <f>"2015-09-24"</f>
        <v>2015-09-24</v>
      </c>
      <c r="G58" s="1">
        <v>31.5</v>
      </c>
      <c r="H58" s="2" t="s">
        <v>12</v>
      </c>
    </row>
    <row r="59" spans="1:8" ht="30" x14ac:dyDescent="0.25">
      <c r="A59" s="2" t="s">
        <v>8</v>
      </c>
      <c r="B59" s="2" t="s">
        <v>58</v>
      </c>
      <c r="C59" s="2" t="str">
        <f>"WM MORRISON 056"</f>
        <v>WM MORRISON 056</v>
      </c>
      <c r="D59" s="2" t="s">
        <v>59</v>
      </c>
      <c r="E59" s="2" t="s">
        <v>33</v>
      </c>
      <c r="F59" s="2" t="str">
        <f>"2015-10-05"</f>
        <v>2015-10-05</v>
      </c>
      <c r="G59" s="1">
        <v>5.33</v>
      </c>
      <c r="H59" s="2" t="s">
        <v>12</v>
      </c>
    </row>
    <row r="60" spans="1:8" ht="30" x14ac:dyDescent="0.25">
      <c r="A60" s="2" t="s">
        <v>8</v>
      </c>
      <c r="B60" s="2" t="s">
        <v>58</v>
      </c>
      <c r="C60" s="2" t="str">
        <f>"TESCO STORES 5982"</f>
        <v>TESCO STORES 5982</v>
      </c>
      <c r="D60" s="2" t="s">
        <v>59</v>
      </c>
      <c r="E60" s="2" t="s">
        <v>33</v>
      </c>
      <c r="F60" s="2" t="str">
        <f>"2015-10-06"</f>
        <v>2015-10-06</v>
      </c>
      <c r="G60" s="1">
        <v>12.59</v>
      </c>
      <c r="H60" s="2" t="s">
        <v>12</v>
      </c>
    </row>
    <row r="61" spans="1:8" ht="30" x14ac:dyDescent="0.25">
      <c r="A61" s="2" t="s">
        <v>8</v>
      </c>
      <c r="B61" s="2" t="s">
        <v>58</v>
      </c>
      <c r="C61" s="2" t="str">
        <f>"WH SMITH"</f>
        <v>WH SMITH</v>
      </c>
      <c r="D61" s="2" t="s">
        <v>59</v>
      </c>
      <c r="E61" s="2" t="s">
        <v>63</v>
      </c>
      <c r="F61" s="2" t="str">
        <f>"2015-10-07"</f>
        <v>2015-10-07</v>
      </c>
      <c r="G61" s="1">
        <v>12.08</v>
      </c>
      <c r="H61" s="2" t="s">
        <v>12</v>
      </c>
    </row>
    <row r="62" spans="1:8" ht="30" x14ac:dyDescent="0.25">
      <c r="A62" s="2" t="s">
        <v>8</v>
      </c>
      <c r="B62" s="2" t="s">
        <v>58</v>
      </c>
      <c r="C62" s="2" t="str">
        <f>"TESCO STORES 5982"</f>
        <v>TESCO STORES 5982</v>
      </c>
      <c r="D62" s="2" t="s">
        <v>59</v>
      </c>
      <c r="E62" s="2" t="s">
        <v>33</v>
      </c>
      <c r="F62" s="2" t="str">
        <f>"2015-10-07"</f>
        <v>2015-10-07</v>
      </c>
      <c r="G62" s="1">
        <v>30.6</v>
      </c>
      <c r="H62" s="2" t="s">
        <v>12</v>
      </c>
    </row>
    <row r="63" spans="1:8" x14ac:dyDescent="0.25">
      <c r="A63" s="2" t="s">
        <v>8</v>
      </c>
      <c r="B63" s="2" t="s">
        <v>58</v>
      </c>
      <c r="C63" s="2" t="str">
        <f>"SKIPTON STN TO"</f>
        <v>SKIPTON STN TO</v>
      </c>
      <c r="D63" s="2" t="s">
        <v>59</v>
      </c>
      <c r="E63" s="2" t="s">
        <v>18</v>
      </c>
      <c r="F63" s="2" t="str">
        <f>"2015-10-19"</f>
        <v>2015-10-19</v>
      </c>
      <c r="G63" s="2">
        <v>67.2</v>
      </c>
      <c r="H63" s="2"/>
    </row>
    <row r="64" spans="1:8" ht="30" x14ac:dyDescent="0.25">
      <c r="A64" s="2" t="s">
        <v>8</v>
      </c>
      <c r="B64" s="2" t="s">
        <v>64</v>
      </c>
      <c r="C64" s="2" t="str">
        <f>"JACS (KEIGHLEY)"</f>
        <v>JACS (KEIGHLEY)</v>
      </c>
      <c r="D64" s="2" t="s">
        <v>65</v>
      </c>
      <c r="E64" s="2" t="s">
        <v>66</v>
      </c>
      <c r="F64" s="2" t="str">
        <f>"2015-09-25"</f>
        <v>2015-09-25</v>
      </c>
      <c r="G64" s="1">
        <v>39</v>
      </c>
      <c r="H64" s="2"/>
    </row>
    <row r="65" spans="1:8" ht="30" x14ac:dyDescent="0.25">
      <c r="A65" s="2" t="s">
        <v>8</v>
      </c>
      <c r="B65" s="2" t="s">
        <v>67</v>
      </c>
      <c r="C65" s="2" t="str">
        <f>"HMCOURTS-SERVICE.G"</f>
        <v>HMCOURTS-SERVICE.G</v>
      </c>
      <c r="D65" s="2" t="s">
        <v>68</v>
      </c>
      <c r="E65" s="2" t="s">
        <v>69</v>
      </c>
      <c r="F65" s="2" t="str">
        <f>"2015-09-18"</f>
        <v>2015-09-18</v>
      </c>
      <c r="G65" s="2">
        <v>288</v>
      </c>
      <c r="H65" s="2"/>
    </row>
    <row r="66" spans="1:8" ht="30" x14ac:dyDescent="0.25">
      <c r="A66" s="2" t="s">
        <v>8</v>
      </c>
      <c r="B66" s="2" t="s">
        <v>67</v>
      </c>
      <c r="C66" s="2" t="str">
        <f>"HMCOURTS-SERVICE.G"</f>
        <v>HMCOURTS-SERVICE.G</v>
      </c>
      <c r="D66" s="2" t="s">
        <v>68</v>
      </c>
      <c r="E66" s="2" t="s">
        <v>69</v>
      </c>
      <c r="F66" s="2" t="str">
        <f>"2015-09-25"</f>
        <v>2015-09-25</v>
      </c>
      <c r="G66" s="2">
        <v>375</v>
      </c>
      <c r="H66" s="2"/>
    </row>
    <row r="67" spans="1:8" ht="45" x14ac:dyDescent="0.25">
      <c r="A67" s="2" t="s">
        <v>70</v>
      </c>
      <c r="B67" s="2" t="s">
        <v>9</v>
      </c>
      <c r="C67" s="2" t="str">
        <f>"WWW.ICO.GOV.UK"</f>
        <v>WWW.ICO.GOV.UK</v>
      </c>
      <c r="D67" s="2" t="s">
        <v>71</v>
      </c>
      <c r="E67" s="2" t="s">
        <v>26</v>
      </c>
      <c r="F67" s="2" t="str">
        <f>"2015-10-27"</f>
        <v>2015-10-27</v>
      </c>
      <c r="G67" s="2">
        <v>500</v>
      </c>
      <c r="H67" s="2" t="s">
        <v>12</v>
      </c>
    </row>
    <row r="68" spans="1:8" ht="30" x14ac:dyDescent="0.25">
      <c r="A68" s="2" t="s">
        <v>70</v>
      </c>
      <c r="B68" s="2" t="s">
        <v>9</v>
      </c>
      <c r="C68" s="2" t="str">
        <f>"Amazon Svcs Europe SAR"</f>
        <v>Amazon Svcs Europe SAR</v>
      </c>
      <c r="D68" s="2" t="s">
        <v>72</v>
      </c>
      <c r="E68" s="2" t="s">
        <v>15</v>
      </c>
      <c r="F68" s="2" t="str">
        <f>"2015-10-30"</f>
        <v>2015-10-30</v>
      </c>
      <c r="G68" s="2">
        <v>0.82</v>
      </c>
      <c r="H68" s="2" t="s">
        <v>12</v>
      </c>
    </row>
    <row r="69" spans="1:8" ht="30" x14ac:dyDescent="0.25">
      <c r="A69" s="2" t="s">
        <v>70</v>
      </c>
      <c r="B69" s="2" t="s">
        <v>9</v>
      </c>
      <c r="C69" s="2" t="str">
        <f>"Amazon UK Marketplace"</f>
        <v>Amazon UK Marketplace</v>
      </c>
      <c r="D69" s="2" t="s">
        <v>73</v>
      </c>
      <c r="E69" s="2" t="s">
        <v>11</v>
      </c>
      <c r="F69" s="2" t="str">
        <f>"2015-11-01"</f>
        <v>2015-11-01</v>
      </c>
      <c r="G69" s="2">
        <v>1.89</v>
      </c>
      <c r="H69" s="2" t="s">
        <v>12</v>
      </c>
    </row>
    <row r="70" spans="1:8" ht="30" x14ac:dyDescent="0.25">
      <c r="A70" s="2" t="s">
        <v>70</v>
      </c>
      <c r="B70" s="2" t="s">
        <v>9</v>
      </c>
      <c r="C70" s="2" t="str">
        <f>"Amazon UK Marketplace"</f>
        <v>Amazon UK Marketplace</v>
      </c>
      <c r="D70" s="2" t="s">
        <v>74</v>
      </c>
      <c r="E70" s="2" t="s">
        <v>11</v>
      </c>
      <c r="F70" s="2" t="str">
        <f>"2015-11-05"</f>
        <v>2015-11-05</v>
      </c>
      <c r="G70" s="2">
        <v>28.98</v>
      </c>
      <c r="H70" s="2" t="s">
        <v>12</v>
      </c>
    </row>
    <row r="71" spans="1:8" ht="30" x14ac:dyDescent="0.25">
      <c r="A71" s="2" t="s">
        <v>70</v>
      </c>
      <c r="B71" s="2" t="s">
        <v>9</v>
      </c>
      <c r="C71" s="2" t="str">
        <f>"Amazon UK Retail"</f>
        <v>Amazon UK Retail</v>
      </c>
      <c r="D71" s="2" t="s">
        <v>75</v>
      </c>
      <c r="E71" s="2" t="s">
        <v>37</v>
      </c>
      <c r="F71" s="2" t="str">
        <f>"2015-11-06"</f>
        <v>2015-11-06</v>
      </c>
      <c r="G71" s="2">
        <v>29.65</v>
      </c>
      <c r="H71" s="1"/>
    </row>
    <row r="72" spans="1:8" ht="30" x14ac:dyDescent="0.25">
      <c r="A72" s="2" t="s">
        <v>70</v>
      </c>
      <c r="B72" s="2" t="s">
        <v>9</v>
      </c>
      <c r="C72" s="2" t="str">
        <f>"Amazon UK Marketplace"</f>
        <v>Amazon UK Marketplace</v>
      </c>
      <c r="D72" s="2" t="s">
        <v>76</v>
      </c>
      <c r="E72" s="2" t="s">
        <v>11</v>
      </c>
      <c r="F72" s="2" t="str">
        <f>"2015-11-12"</f>
        <v>2015-11-12</v>
      </c>
      <c r="G72" s="2">
        <v>4.0599999999999996</v>
      </c>
      <c r="H72" s="2" t="s">
        <v>12</v>
      </c>
    </row>
    <row r="73" spans="1:8" ht="30" x14ac:dyDescent="0.25">
      <c r="A73" s="2" t="s">
        <v>70</v>
      </c>
      <c r="B73" s="2" t="s">
        <v>9</v>
      </c>
      <c r="C73" s="2" t="str">
        <f>"Amazon UK Marketplace"</f>
        <v>Amazon UK Marketplace</v>
      </c>
      <c r="D73" s="2" t="s">
        <v>77</v>
      </c>
      <c r="E73" s="2" t="s">
        <v>15</v>
      </c>
      <c r="F73" s="2" t="str">
        <f>"2015-11-12"</f>
        <v>2015-11-12</v>
      </c>
      <c r="G73" s="2">
        <v>69.95</v>
      </c>
      <c r="H73" s="2" t="s">
        <v>12</v>
      </c>
    </row>
    <row r="74" spans="1:8" ht="30" x14ac:dyDescent="0.25">
      <c r="A74" s="2" t="s">
        <v>70</v>
      </c>
      <c r="B74" s="2" t="s">
        <v>9</v>
      </c>
      <c r="C74" s="2" t="str">
        <f>"Amazon UK Marketplace"</f>
        <v>Amazon UK Marketplace</v>
      </c>
      <c r="D74" s="2" t="s">
        <v>78</v>
      </c>
      <c r="E74" s="2" t="s">
        <v>11</v>
      </c>
      <c r="F74" s="2" t="str">
        <f>"2015-11-13"</f>
        <v>2015-11-13</v>
      </c>
      <c r="G74" s="2">
        <v>2.4500000000000002</v>
      </c>
      <c r="H74" s="2" t="s">
        <v>12</v>
      </c>
    </row>
    <row r="75" spans="1:8" ht="30" x14ac:dyDescent="0.25">
      <c r="A75" s="2" t="s">
        <v>70</v>
      </c>
      <c r="B75" s="2" t="s">
        <v>9</v>
      </c>
      <c r="C75" s="2" t="str">
        <f>"Amazon UK Marketplace"</f>
        <v>Amazon UK Marketplace</v>
      </c>
      <c r="D75" s="2" t="s">
        <v>79</v>
      </c>
      <c r="E75" s="2" t="s">
        <v>11</v>
      </c>
      <c r="F75" s="2" t="str">
        <f>"2015-11-13"</f>
        <v>2015-11-13</v>
      </c>
      <c r="G75" s="2">
        <v>2.15</v>
      </c>
      <c r="H75" s="2" t="s">
        <v>12</v>
      </c>
    </row>
    <row r="76" spans="1:8" ht="30" x14ac:dyDescent="0.25">
      <c r="A76" s="2" t="s">
        <v>70</v>
      </c>
      <c r="B76" s="2" t="s">
        <v>9</v>
      </c>
      <c r="C76" s="2" t="str">
        <f>"Amazon Svcs Europe SAR"</f>
        <v>Amazon Svcs Europe SAR</v>
      </c>
      <c r="D76" s="2" t="s">
        <v>80</v>
      </c>
      <c r="E76" s="2" t="s">
        <v>15</v>
      </c>
      <c r="F76" s="2" t="str">
        <f>"2015-11-14"</f>
        <v>2015-11-14</v>
      </c>
      <c r="G76" s="2">
        <v>62.55</v>
      </c>
      <c r="H76" s="2" t="s">
        <v>12</v>
      </c>
    </row>
    <row r="77" spans="1:8" ht="30" x14ac:dyDescent="0.25">
      <c r="A77" s="2" t="s">
        <v>70</v>
      </c>
      <c r="B77" s="2" t="s">
        <v>9</v>
      </c>
      <c r="C77" s="2" t="str">
        <f>"Amazon UK Marketplace"</f>
        <v>Amazon UK Marketplace</v>
      </c>
      <c r="D77" s="2" t="s">
        <v>78</v>
      </c>
      <c r="E77" s="2" t="s">
        <v>15</v>
      </c>
      <c r="F77" s="2" t="str">
        <f>"2015-11-16"</f>
        <v>2015-11-16</v>
      </c>
      <c r="G77" s="2">
        <v>11.9</v>
      </c>
      <c r="H77" s="2" t="s">
        <v>12</v>
      </c>
    </row>
    <row r="78" spans="1:8" ht="30" x14ac:dyDescent="0.25">
      <c r="A78" s="2" t="s">
        <v>70</v>
      </c>
      <c r="B78" s="2" t="s">
        <v>9</v>
      </c>
      <c r="C78" s="2" t="str">
        <f>"Amazon UK Retail"</f>
        <v>Amazon UK Retail</v>
      </c>
      <c r="D78" s="2" t="s">
        <v>81</v>
      </c>
      <c r="E78" s="2" t="s">
        <v>37</v>
      </c>
      <c r="F78" s="2" t="str">
        <f>"2015-11-19"</f>
        <v>2015-11-19</v>
      </c>
      <c r="G78" s="2">
        <v>23.9</v>
      </c>
      <c r="H78" s="2" t="s">
        <v>12</v>
      </c>
    </row>
    <row r="79" spans="1:8" ht="45" x14ac:dyDescent="0.25">
      <c r="A79" s="2" t="s">
        <v>70</v>
      </c>
      <c r="B79" s="2" t="s">
        <v>16</v>
      </c>
      <c r="C79" s="2" t="str">
        <f>"WWW.THELAWSOCIETY.ORG"</f>
        <v>WWW.THELAWSOCIETY.ORG</v>
      </c>
      <c r="D79" s="2" t="s">
        <v>82</v>
      </c>
      <c r="E79" s="2" t="s">
        <v>83</v>
      </c>
      <c r="F79" s="2" t="str">
        <f>"2015-10-30"</f>
        <v>2015-10-30</v>
      </c>
      <c r="G79" s="2">
        <v>352</v>
      </c>
      <c r="H79" s="2" t="s">
        <v>12</v>
      </c>
    </row>
    <row r="80" spans="1:8" ht="30" x14ac:dyDescent="0.25">
      <c r="A80" s="2" t="s">
        <v>70</v>
      </c>
      <c r="B80" s="2" t="s">
        <v>16</v>
      </c>
      <c r="C80" s="2" t="str">
        <f>"SKIPTON STN TO"</f>
        <v>SKIPTON STN TO</v>
      </c>
      <c r="D80" s="2" t="s">
        <v>17</v>
      </c>
      <c r="E80" s="2" t="s">
        <v>18</v>
      </c>
      <c r="F80" s="2" t="str">
        <f>"2015-11-09"</f>
        <v>2015-11-09</v>
      </c>
      <c r="G80" s="2">
        <v>27</v>
      </c>
      <c r="H80" s="1"/>
    </row>
    <row r="81" spans="1:8" ht="30" x14ac:dyDescent="0.25">
      <c r="A81" s="2" t="s">
        <v>70</v>
      </c>
      <c r="B81" s="2" t="s">
        <v>19</v>
      </c>
      <c r="C81" s="2" t="str">
        <f>"VIRGINTRAINS.CO.UK"</f>
        <v>VIRGINTRAINS.CO.UK</v>
      </c>
      <c r="D81" s="2" t="s">
        <v>17</v>
      </c>
      <c r="E81" s="2" t="s">
        <v>18</v>
      </c>
      <c r="F81" s="2" t="str">
        <f>"2015-11-02"</f>
        <v>2015-11-02</v>
      </c>
      <c r="G81" s="2">
        <v>21.5</v>
      </c>
      <c r="H81" s="1"/>
    </row>
    <row r="82" spans="1:8" ht="45" x14ac:dyDescent="0.25">
      <c r="A82" s="2" t="s">
        <v>70</v>
      </c>
      <c r="B82" s="2" t="s">
        <v>19</v>
      </c>
      <c r="C82" s="2" t="str">
        <f>"YORKSHIRE TRAINING"</f>
        <v>YORKSHIRE TRAINING</v>
      </c>
      <c r="D82" s="2" t="s">
        <v>84</v>
      </c>
      <c r="E82" s="2" t="s">
        <v>85</v>
      </c>
      <c r="F82" s="2" t="str">
        <f>"2015-11-04"</f>
        <v>2015-11-04</v>
      </c>
      <c r="G82" s="2">
        <v>150</v>
      </c>
      <c r="H82" s="1"/>
    </row>
    <row r="83" spans="1:8" ht="30" x14ac:dyDescent="0.25">
      <c r="A83" s="2" t="s">
        <v>70</v>
      </c>
      <c r="B83" s="2" t="s">
        <v>19</v>
      </c>
      <c r="C83" s="2" t="str">
        <f>"UKOFFICEDIRECT.CO."</f>
        <v>UKOFFICEDIRECT.CO.</v>
      </c>
      <c r="D83" s="2" t="s">
        <v>86</v>
      </c>
      <c r="E83" s="2" t="s">
        <v>35</v>
      </c>
      <c r="F83" s="2" t="str">
        <f>"2015-11-09"</f>
        <v>2015-11-09</v>
      </c>
      <c r="G83" s="2">
        <v>20.94</v>
      </c>
      <c r="H83" s="1"/>
    </row>
    <row r="84" spans="1:8" ht="30" x14ac:dyDescent="0.25">
      <c r="A84" s="2" t="s">
        <v>70</v>
      </c>
      <c r="B84" s="2" t="s">
        <v>19</v>
      </c>
      <c r="C84" s="2" t="str">
        <f>"WM MORRISON 056"</f>
        <v>WM MORRISON 056</v>
      </c>
      <c r="D84" s="2" t="s">
        <v>87</v>
      </c>
      <c r="E84" s="2" t="s">
        <v>33</v>
      </c>
      <c r="F84" s="2" t="str">
        <f>"2015-11-09"</f>
        <v>2015-11-09</v>
      </c>
      <c r="G84" s="2">
        <v>9.67</v>
      </c>
      <c r="H84" s="1"/>
    </row>
    <row r="85" spans="1:8" x14ac:dyDescent="0.25">
      <c r="A85" s="2" t="s">
        <v>70</v>
      </c>
      <c r="B85" s="2" t="s">
        <v>24</v>
      </c>
      <c r="C85" s="2" t="str">
        <f>"SKIPTON STN TO"</f>
        <v>SKIPTON STN TO</v>
      </c>
      <c r="D85" s="2" t="s">
        <v>17</v>
      </c>
      <c r="E85" s="2" t="s">
        <v>18</v>
      </c>
      <c r="F85" s="2" t="str">
        <f>"2015-11-03"</f>
        <v>2015-11-03</v>
      </c>
      <c r="G85" s="2">
        <v>35.4</v>
      </c>
      <c r="H85" s="1"/>
    </row>
    <row r="86" spans="1:8" x14ac:dyDescent="0.25">
      <c r="A86" s="2" t="s">
        <v>70</v>
      </c>
      <c r="B86" s="2" t="s">
        <v>24</v>
      </c>
      <c r="C86" s="2" t="str">
        <f>"SKIPTON STN TO"</f>
        <v>SKIPTON STN TO</v>
      </c>
      <c r="D86" s="2" t="s">
        <v>17</v>
      </c>
      <c r="E86" s="2" t="s">
        <v>18</v>
      </c>
      <c r="F86" s="2" t="str">
        <f>"2015-11-04"</f>
        <v>2015-11-04</v>
      </c>
      <c r="G86" s="2">
        <v>35.4</v>
      </c>
      <c r="H86" s="1"/>
    </row>
    <row r="87" spans="1:8" ht="60" x14ac:dyDescent="0.25">
      <c r="A87" s="2" t="s">
        <v>70</v>
      </c>
      <c r="B87" s="2" t="s">
        <v>27</v>
      </c>
      <c r="C87" s="2" t="str">
        <f>"CLASS ONE FRESH PRODUCE"</f>
        <v>CLASS ONE FRESH PRODUCE</v>
      </c>
      <c r="D87" s="2" t="s">
        <v>88</v>
      </c>
      <c r="E87" s="2" t="s">
        <v>29</v>
      </c>
      <c r="F87" s="2" t="str">
        <f>"2015-10-20"</f>
        <v>2015-10-20</v>
      </c>
      <c r="G87" s="2">
        <v>60.18</v>
      </c>
      <c r="H87" s="1"/>
    </row>
    <row r="88" spans="1:8" ht="30" x14ac:dyDescent="0.25">
      <c r="A88" s="2" t="s">
        <v>70</v>
      </c>
      <c r="B88" s="2" t="s">
        <v>27</v>
      </c>
      <c r="C88" s="2" t="str">
        <f>"B&amp;M RETAIL LTD"</f>
        <v>B&amp;M RETAIL LTD</v>
      </c>
      <c r="D88" s="2" t="s">
        <v>89</v>
      </c>
      <c r="E88" s="2" t="s">
        <v>61</v>
      </c>
      <c r="F88" s="2" t="str">
        <f>"2015-10-28"</f>
        <v>2015-10-28</v>
      </c>
      <c r="G88" s="2">
        <v>25.04</v>
      </c>
      <c r="H88" s="1"/>
    </row>
    <row r="89" spans="1:8" ht="30" x14ac:dyDescent="0.25">
      <c r="A89" s="2" t="s">
        <v>70</v>
      </c>
      <c r="B89" s="2" t="s">
        <v>27</v>
      </c>
      <c r="C89" s="2" t="str">
        <f>"Amazon UK Marketplace"</f>
        <v>Amazon UK Marketplace</v>
      </c>
      <c r="D89" s="2" t="s">
        <v>90</v>
      </c>
      <c r="E89" s="2" t="s">
        <v>11</v>
      </c>
      <c r="F89" s="2" t="str">
        <f>"2015-10-28"</f>
        <v>2015-10-28</v>
      </c>
      <c r="G89" s="2">
        <v>33.33</v>
      </c>
      <c r="H89" s="1"/>
    </row>
    <row r="90" spans="1:8" ht="60" x14ac:dyDescent="0.25">
      <c r="A90" s="2" t="s">
        <v>70</v>
      </c>
      <c r="B90" s="2" t="s">
        <v>27</v>
      </c>
      <c r="C90" s="2" t="str">
        <f>"CLASS ONE FRESH PRODUCE"</f>
        <v>CLASS ONE FRESH PRODUCE</v>
      </c>
      <c r="D90" s="2" t="s">
        <v>91</v>
      </c>
      <c r="E90" s="2" t="s">
        <v>29</v>
      </c>
      <c r="F90" s="2" t="str">
        <f>"2015-11-04"</f>
        <v>2015-11-04</v>
      </c>
      <c r="G90" s="2">
        <v>45.04</v>
      </c>
      <c r="H90" s="1"/>
    </row>
    <row r="91" spans="1:8" ht="60" x14ac:dyDescent="0.25">
      <c r="A91" s="2" t="s">
        <v>70</v>
      </c>
      <c r="B91" s="2" t="s">
        <v>27</v>
      </c>
      <c r="C91" s="2" t="str">
        <f>"CLASS ONE FRESH PRODUCE"</f>
        <v>CLASS ONE FRESH PRODUCE</v>
      </c>
      <c r="D91" s="2" t="s">
        <v>91</v>
      </c>
      <c r="E91" s="2" t="s">
        <v>29</v>
      </c>
      <c r="F91" s="2" t="str">
        <f>"2015-11-11"</f>
        <v>2015-11-11</v>
      </c>
      <c r="G91" s="2">
        <v>45.62</v>
      </c>
      <c r="H91" s="1"/>
    </row>
    <row r="92" spans="1:8" ht="60" x14ac:dyDescent="0.25">
      <c r="A92" s="2" t="s">
        <v>70</v>
      </c>
      <c r="B92" s="2" t="s">
        <v>27</v>
      </c>
      <c r="C92" s="2" t="str">
        <f>"CLASS ONE FRESH PRODUCE"</f>
        <v>CLASS ONE FRESH PRODUCE</v>
      </c>
      <c r="D92" s="2" t="s">
        <v>91</v>
      </c>
      <c r="E92" s="2" t="s">
        <v>29</v>
      </c>
      <c r="F92" s="2" t="str">
        <f>"2015-11-19"</f>
        <v>2015-11-19</v>
      </c>
      <c r="G92" s="2">
        <v>45.21</v>
      </c>
      <c r="H92" s="1"/>
    </row>
    <row r="93" spans="1:8" ht="30" x14ac:dyDescent="0.25">
      <c r="A93" s="2" t="s">
        <v>70</v>
      </c>
      <c r="B93" s="2" t="s">
        <v>31</v>
      </c>
      <c r="C93" s="2" t="str">
        <f>"Amazon UK Marketplace"</f>
        <v>Amazon UK Marketplace</v>
      </c>
      <c r="D93" s="2" t="s">
        <v>92</v>
      </c>
      <c r="E93" s="2" t="s">
        <v>11</v>
      </c>
      <c r="F93" s="2" t="str">
        <f>"2015-10-20"</f>
        <v>2015-10-20</v>
      </c>
      <c r="G93" s="2">
        <v>12.16</v>
      </c>
      <c r="H93" s="2" t="s">
        <v>12</v>
      </c>
    </row>
    <row r="94" spans="1:8" ht="30" x14ac:dyDescent="0.25">
      <c r="A94" s="2" t="s">
        <v>70</v>
      </c>
      <c r="B94" s="2" t="s">
        <v>31</v>
      </c>
      <c r="C94" s="2" t="str">
        <f>"EAGLE ENVELOPES LTD"</f>
        <v>EAGLE ENVELOPES LTD</v>
      </c>
      <c r="D94" s="2" t="s">
        <v>93</v>
      </c>
      <c r="E94" s="2" t="s">
        <v>35</v>
      </c>
      <c r="F94" s="2" t="str">
        <f>"2015-11-04"</f>
        <v>2015-11-04</v>
      </c>
      <c r="G94" s="2">
        <v>153</v>
      </c>
      <c r="H94" s="1"/>
    </row>
    <row r="95" spans="1:8" ht="30" x14ac:dyDescent="0.25">
      <c r="A95" s="2" t="s">
        <v>70</v>
      </c>
      <c r="B95" s="2" t="s">
        <v>31</v>
      </c>
      <c r="C95" s="2" t="str">
        <f>"WM MORRISON 056"</f>
        <v>WM MORRISON 056</v>
      </c>
      <c r="D95" s="2" t="s">
        <v>94</v>
      </c>
      <c r="E95" s="2" t="s">
        <v>33</v>
      </c>
      <c r="F95" s="2" t="str">
        <f>"2015-11-06"</f>
        <v>2015-11-06</v>
      </c>
      <c r="G95" s="2">
        <v>48</v>
      </c>
      <c r="H95" s="1"/>
    </row>
    <row r="96" spans="1:8" ht="45" x14ac:dyDescent="0.25">
      <c r="A96" s="2" t="s">
        <v>70</v>
      </c>
      <c r="B96" s="2" t="s">
        <v>47</v>
      </c>
      <c r="C96" s="2" t="str">
        <f>"OLDFIELD ELECTRICAL"</f>
        <v>OLDFIELD ELECTRICAL</v>
      </c>
      <c r="D96" s="2" t="s">
        <v>95</v>
      </c>
      <c r="E96" s="2" t="s">
        <v>96</v>
      </c>
      <c r="F96" s="2" t="str">
        <f>"2015-10-26"</f>
        <v>2015-10-26</v>
      </c>
      <c r="G96" s="2">
        <v>5.6</v>
      </c>
      <c r="H96" s="1"/>
    </row>
    <row r="97" spans="1:8" x14ac:dyDescent="0.25">
      <c r="A97" s="2" t="s">
        <v>70</v>
      </c>
      <c r="B97" s="2" t="s">
        <v>24</v>
      </c>
      <c r="C97" s="2" t="str">
        <f>"TRAINLINE"</f>
        <v>TRAINLINE</v>
      </c>
      <c r="D97" s="2" t="s">
        <v>17</v>
      </c>
      <c r="E97" s="2" t="s">
        <v>18</v>
      </c>
      <c r="F97" s="2" t="str">
        <f>"2015-10-26"</f>
        <v>2015-10-26</v>
      </c>
      <c r="G97" s="2">
        <v>56.41</v>
      </c>
      <c r="H97" s="1"/>
    </row>
    <row r="98" spans="1:8" ht="30" x14ac:dyDescent="0.25">
      <c r="A98" s="2" t="s">
        <v>70</v>
      </c>
      <c r="B98" s="2" t="s">
        <v>24</v>
      </c>
      <c r="C98" s="2" t="str">
        <f>"VIRGINTRAINSEC SERVCS"</f>
        <v>VIRGINTRAINSEC SERVCS</v>
      </c>
      <c r="D98" s="2" t="s">
        <v>17</v>
      </c>
      <c r="E98" s="2" t="s">
        <v>18</v>
      </c>
      <c r="F98" s="2" t="str">
        <f>"2015-11-17"</f>
        <v>2015-11-17</v>
      </c>
      <c r="G98" s="2">
        <v>69.849999999999994</v>
      </c>
      <c r="H98" s="1"/>
    </row>
    <row r="99" spans="1:8" ht="45" x14ac:dyDescent="0.25">
      <c r="A99" s="2" t="s">
        <v>70</v>
      </c>
      <c r="B99" s="2" t="s">
        <v>46</v>
      </c>
      <c r="C99" s="2" t="str">
        <f>"SKIPTON STN TO"</f>
        <v>SKIPTON STN TO</v>
      </c>
      <c r="D99" s="2" t="s">
        <v>17</v>
      </c>
      <c r="E99" s="2" t="s">
        <v>18</v>
      </c>
      <c r="F99" s="2" t="str">
        <f>"2015-11-17"</f>
        <v>2015-11-17</v>
      </c>
      <c r="G99" s="2">
        <v>9.3000000000000007</v>
      </c>
      <c r="H99" s="1"/>
    </row>
    <row r="100" spans="1:8" ht="45" x14ac:dyDescent="0.25">
      <c r="A100" s="2" t="s">
        <v>70</v>
      </c>
      <c r="B100" s="2" t="s">
        <v>47</v>
      </c>
      <c r="C100" s="2" t="str">
        <f>"INNOTEC SUPPLIES (UK)"</f>
        <v>INNOTEC SUPPLIES (UK)</v>
      </c>
      <c r="D100" s="2" t="s">
        <v>97</v>
      </c>
      <c r="E100" s="2" t="s">
        <v>98</v>
      </c>
      <c r="F100" s="2" t="str">
        <f>"2015-10-21"</f>
        <v>2015-10-21</v>
      </c>
      <c r="G100" s="2">
        <v>149.53</v>
      </c>
      <c r="H100" s="1"/>
    </row>
    <row r="101" spans="1:8" ht="45" x14ac:dyDescent="0.25">
      <c r="A101" s="2" t="s">
        <v>70</v>
      </c>
      <c r="B101" s="2" t="s">
        <v>47</v>
      </c>
      <c r="C101" s="2" t="str">
        <f>"WWW.DVLA.GOV.UK"</f>
        <v>WWW.DVLA.GOV.UK</v>
      </c>
      <c r="D101" s="2" t="s">
        <v>99</v>
      </c>
      <c r="E101" s="2" t="s">
        <v>26</v>
      </c>
      <c r="F101" s="2" t="str">
        <f>"2015-11-06"</f>
        <v>2015-11-06</v>
      </c>
      <c r="G101" s="2">
        <v>79.5</v>
      </c>
      <c r="H101" s="1"/>
    </row>
    <row r="102" spans="1:8" ht="45" x14ac:dyDescent="0.25">
      <c r="A102" s="2" t="s">
        <v>70</v>
      </c>
      <c r="B102" s="2" t="s">
        <v>47</v>
      </c>
      <c r="C102" s="2" t="str">
        <f>"DVSA MOT COMP 2"</f>
        <v>DVSA MOT COMP 2</v>
      </c>
      <c r="D102" s="2" t="s">
        <v>100</v>
      </c>
      <c r="E102" s="2" t="s">
        <v>26</v>
      </c>
      <c r="F102" s="2" t="str">
        <f>"2015-11-10"</f>
        <v>2015-11-10</v>
      </c>
      <c r="G102" s="2">
        <v>51.25</v>
      </c>
      <c r="H102" s="1"/>
    </row>
    <row r="103" spans="1:8" ht="30" x14ac:dyDescent="0.25">
      <c r="A103" s="2" t="s">
        <v>70</v>
      </c>
      <c r="B103" s="2" t="s">
        <v>50</v>
      </c>
      <c r="C103" s="2" t="str">
        <f>"TRAINLINE"</f>
        <v>TRAINLINE</v>
      </c>
      <c r="D103" s="2" t="s">
        <v>17</v>
      </c>
      <c r="E103" s="2" t="s">
        <v>18</v>
      </c>
      <c r="F103" s="2" t="str">
        <f>"2015-11-16"</f>
        <v>2015-11-16</v>
      </c>
      <c r="G103" s="2">
        <v>19.43</v>
      </c>
      <c r="H103" s="1"/>
    </row>
    <row r="104" spans="1:8" ht="30" x14ac:dyDescent="0.25">
      <c r="A104" s="2" t="s">
        <v>70</v>
      </c>
      <c r="B104" s="2" t="s">
        <v>59</v>
      </c>
      <c r="C104" s="2" t="str">
        <f>"NORTHERN RAIL LTD"</f>
        <v>NORTHERN RAIL LTD</v>
      </c>
      <c r="D104" s="2" t="s">
        <v>101</v>
      </c>
      <c r="E104" s="2" t="s">
        <v>18</v>
      </c>
      <c r="F104" s="2" t="str">
        <f>"2015-10-22"</f>
        <v>2015-10-22</v>
      </c>
      <c r="G104" s="2">
        <v>21.6</v>
      </c>
      <c r="H104" s="1"/>
    </row>
    <row r="105" spans="1:8" ht="30" x14ac:dyDescent="0.25">
      <c r="A105" s="2" t="s">
        <v>70</v>
      </c>
      <c r="B105" s="2" t="s">
        <v>59</v>
      </c>
      <c r="C105" s="2" t="str">
        <f>"LIGHTS4FUN.CO.UK"</f>
        <v>LIGHTS4FUN.CO.UK</v>
      </c>
      <c r="D105" s="2" t="s">
        <v>102</v>
      </c>
      <c r="E105" s="2" t="s">
        <v>103</v>
      </c>
      <c r="F105" s="2" t="str">
        <f>"2015-10-22"</f>
        <v>2015-10-22</v>
      </c>
      <c r="G105" s="2">
        <v>89.82</v>
      </c>
      <c r="H105" s="2" t="s">
        <v>12</v>
      </c>
    </row>
    <row r="106" spans="1:8" ht="30" x14ac:dyDescent="0.25">
      <c r="A106" s="2" t="s">
        <v>70</v>
      </c>
      <c r="B106" s="2" t="s">
        <v>59</v>
      </c>
      <c r="C106" s="2" t="str">
        <f>"WH SMITH"</f>
        <v>WH SMITH</v>
      </c>
      <c r="D106" s="2" t="s">
        <v>93</v>
      </c>
      <c r="E106" s="2" t="s">
        <v>63</v>
      </c>
      <c r="F106" s="2" t="str">
        <f>"2015-10-23"</f>
        <v>2015-10-23</v>
      </c>
      <c r="G106" s="2">
        <v>6.48</v>
      </c>
      <c r="H106" s="2" t="s">
        <v>12</v>
      </c>
    </row>
    <row r="107" spans="1:8" ht="30" x14ac:dyDescent="0.25">
      <c r="A107" s="2" t="s">
        <v>70</v>
      </c>
      <c r="B107" s="2" t="s">
        <v>59</v>
      </c>
      <c r="C107" s="2" t="str">
        <f>"THE ART SHOP"</f>
        <v>THE ART SHOP</v>
      </c>
      <c r="D107" s="2" t="s">
        <v>104</v>
      </c>
      <c r="E107" s="2" t="s">
        <v>105</v>
      </c>
      <c r="F107" s="2" t="str">
        <f>"2015-10-30"</f>
        <v>2015-10-30</v>
      </c>
      <c r="G107" s="2">
        <v>12.98</v>
      </c>
      <c r="H107" s="2" t="s">
        <v>12</v>
      </c>
    </row>
    <row r="108" spans="1:8" ht="30" x14ac:dyDescent="0.25">
      <c r="A108" s="2" t="s">
        <v>70</v>
      </c>
      <c r="B108" s="2" t="s">
        <v>59</v>
      </c>
      <c r="C108" s="2" t="str">
        <f>"POUNDLAND LTD 1725"</f>
        <v>POUNDLAND LTD 1725</v>
      </c>
      <c r="D108" s="2" t="s">
        <v>93</v>
      </c>
      <c r="E108" s="2" t="s">
        <v>61</v>
      </c>
      <c r="F108" s="2" t="str">
        <f>"2015-10-30"</f>
        <v>2015-10-30</v>
      </c>
      <c r="G108" s="2">
        <v>16.100000000000001</v>
      </c>
      <c r="H108" s="2" t="s">
        <v>12</v>
      </c>
    </row>
    <row r="109" spans="1:8" ht="30" x14ac:dyDescent="0.25">
      <c r="A109" s="2" t="s">
        <v>70</v>
      </c>
      <c r="B109" s="2" t="s">
        <v>59</v>
      </c>
      <c r="C109" s="2" t="str">
        <f>"THE TOOL BOX"</f>
        <v>THE TOOL BOX</v>
      </c>
      <c r="D109" s="2" t="s">
        <v>106</v>
      </c>
      <c r="E109" s="2" t="s">
        <v>107</v>
      </c>
      <c r="F109" s="2" t="str">
        <f>"2015-11-12"</f>
        <v>2015-11-12</v>
      </c>
      <c r="G109" s="2">
        <v>11.96</v>
      </c>
      <c r="H109" s="2" t="s">
        <v>12</v>
      </c>
    </row>
    <row r="110" spans="1:8" ht="30" x14ac:dyDescent="0.25">
      <c r="A110" s="2" t="s">
        <v>70</v>
      </c>
      <c r="B110" s="2" t="s">
        <v>64</v>
      </c>
      <c r="C110" s="2" t="str">
        <f>"B&amp;M RETAIL LTD"</f>
        <v>B&amp;M RETAIL LTD</v>
      </c>
      <c r="D110" s="2" t="s">
        <v>108</v>
      </c>
      <c r="E110" s="2" t="s">
        <v>61</v>
      </c>
      <c r="F110" s="2" t="str">
        <f>"2015-10-20"</f>
        <v>2015-10-20</v>
      </c>
      <c r="G110" s="2">
        <v>6.23</v>
      </c>
      <c r="H110" s="1">
        <v>1.25</v>
      </c>
    </row>
    <row r="111" spans="1:8" ht="30" x14ac:dyDescent="0.25">
      <c r="A111" s="2" t="s">
        <v>70</v>
      </c>
      <c r="B111" s="2" t="s">
        <v>67</v>
      </c>
      <c r="C111" s="2" t="str">
        <f>"HMCOURTS-SERVICE.G"</f>
        <v>HMCOURTS-SERVICE.G</v>
      </c>
      <c r="D111" s="2" t="s">
        <v>109</v>
      </c>
      <c r="E111" s="2" t="s">
        <v>69</v>
      </c>
      <c r="F111" s="2" t="str">
        <f>"2015-11-09"</f>
        <v>2015-11-09</v>
      </c>
      <c r="G111" s="2">
        <v>282</v>
      </c>
      <c r="H111" s="1"/>
    </row>
    <row r="112" spans="1:8" ht="30" x14ac:dyDescent="0.25">
      <c r="A112" s="2" t="s">
        <v>8</v>
      </c>
      <c r="B112" s="2" t="s">
        <v>110</v>
      </c>
      <c r="C112" s="2" t="str">
        <f>"Amazon UK Marketplace"</f>
        <v>Amazon UK Marketplace</v>
      </c>
      <c r="D112" s="2" t="s">
        <v>111</v>
      </c>
      <c r="E112" s="2" t="s">
        <v>11</v>
      </c>
      <c r="F112" s="2" t="str">
        <f>"2015-11-20"</f>
        <v>2015-11-20</v>
      </c>
      <c r="G112" s="1">
        <v>473.43</v>
      </c>
      <c r="H112" s="2" t="s">
        <v>12</v>
      </c>
    </row>
    <row r="113" spans="1:8" ht="30" x14ac:dyDescent="0.25">
      <c r="A113" s="2" t="s">
        <v>8</v>
      </c>
      <c r="B113" s="2" t="s">
        <v>110</v>
      </c>
      <c r="C113" s="2" t="str">
        <f>"Amazon UK Marketplace"</f>
        <v>Amazon UK Marketplace</v>
      </c>
      <c r="D113" s="2" t="s">
        <v>13</v>
      </c>
      <c r="E113" s="2" t="s">
        <v>11</v>
      </c>
      <c r="F113" s="2" t="str">
        <f>"2015-12-16"</f>
        <v>2015-12-16</v>
      </c>
      <c r="G113" s="1">
        <v>22.11</v>
      </c>
      <c r="H113" s="2" t="s">
        <v>12</v>
      </c>
    </row>
    <row r="114" spans="1:8" ht="30" x14ac:dyDescent="0.25">
      <c r="A114" s="2" t="s">
        <v>8</v>
      </c>
      <c r="B114" s="2" t="s">
        <v>110</v>
      </c>
      <c r="C114" s="2" t="str">
        <f>"Amazon UK Retail"</f>
        <v>Amazon UK Retail</v>
      </c>
      <c r="D114" s="2" t="s">
        <v>14</v>
      </c>
      <c r="E114" s="2" t="s">
        <v>37</v>
      </c>
      <c r="F114" s="2" t="str">
        <f>"2015-12-16"</f>
        <v>2015-12-16</v>
      </c>
      <c r="G114" s="1">
        <v>33.33</v>
      </c>
      <c r="H114" s="2"/>
    </row>
    <row r="115" spans="1:8" ht="30" x14ac:dyDescent="0.25">
      <c r="A115" s="2" t="s">
        <v>8</v>
      </c>
      <c r="B115" s="2" t="s">
        <v>16</v>
      </c>
      <c r="C115" s="2" t="str">
        <f>"SKIPTON STN TO"</f>
        <v>SKIPTON STN TO</v>
      </c>
      <c r="D115" s="2" t="s">
        <v>17</v>
      </c>
      <c r="E115" s="2" t="s">
        <v>18</v>
      </c>
      <c r="F115" s="2" t="str">
        <f>"2015-12-14"</f>
        <v>2015-12-14</v>
      </c>
      <c r="G115" s="1">
        <v>10.8</v>
      </c>
      <c r="H115" s="2"/>
    </row>
    <row r="116" spans="1:8" ht="30" x14ac:dyDescent="0.25">
      <c r="A116" s="2" t="s">
        <v>8</v>
      </c>
      <c r="B116" s="2" t="s">
        <v>19</v>
      </c>
      <c r="C116" s="2" t="str">
        <f>"VIRGINTRAINS.CO.UK"</f>
        <v>VIRGINTRAINS.CO.UK</v>
      </c>
      <c r="D116" s="2" t="s">
        <v>17</v>
      </c>
      <c r="E116" s="2" t="s">
        <v>18</v>
      </c>
      <c r="F116" s="2" t="str">
        <f>"2015-12-07"</f>
        <v>2015-12-07</v>
      </c>
      <c r="G116" s="1">
        <v>21.5</v>
      </c>
      <c r="H116" s="2"/>
    </row>
    <row r="117" spans="1:8" ht="30" x14ac:dyDescent="0.25">
      <c r="A117" s="2" t="s">
        <v>8</v>
      </c>
      <c r="B117" s="2" t="s">
        <v>19</v>
      </c>
      <c r="C117" s="2" t="str">
        <f>"VIRGINTRAINS.CO.UK"</f>
        <v>VIRGINTRAINS.CO.UK</v>
      </c>
      <c r="D117" s="2" t="s">
        <v>17</v>
      </c>
      <c r="E117" s="2" t="s">
        <v>18</v>
      </c>
      <c r="F117" s="2" t="str">
        <f>"2015-12-10"</f>
        <v>2015-12-10</v>
      </c>
      <c r="G117" s="1">
        <v>29.6</v>
      </c>
      <c r="H117" s="2"/>
    </row>
    <row r="118" spans="1:8" ht="30" x14ac:dyDescent="0.25">
      <c r="A118" s="2" t="s">
        <v>8</v>
      </c>
      <c r="B118" s="2" t="s">
        <v>19</v>
      </c>
      <c r="C118" s="2" t="str">
        <f>"WWW.COMLS.CO.UK"</f>
        <v>WWW.COMLS.CO.UK</v>
      </c>
      <c r="D118" s="2" t="s">
        <v>112</v>
      </c>
      <c r="E118" s="2" t="s">
        <v>113</v>
      </c>
      <c r="F118" s="2" t="str">
        <f>"2015-12-16"</f>
        <v>2015-12-16</v>
      </c>
      <c r="G118" s="1">
        <v>35.06</v>
      </c>
      <c r="H118" s="2"/>
    </row>
    <row r="119" spans="1:8" x14ac:dyDescent="0.25">
      <c r="A119" s="2" t="s">
        <v>8</v>
      </c>
      <c r="B119" s="2" t="s">
        <v>114</v>
      </c>
      <c r="C119" s="2" t="str">
        <f>"B&amp;M RETAIL LTD"</f>
        <v>B&amp;M RETAIL LTD</v>
      </c>
      <c r="D119" s="2" t="s">
        <v>115</v>
      </c>
      <c r="E119" s="2" t="s">
        <v>61</v>
      </c>
      <c r="F119" s="2" t="str">
        <f>"2015-12-03"</f>
        <v>2015-12-03</v>
      </c>
      <c r="G119" s="1"/>
      <c r="H119" s="2"/>
    </row>
    <row r="120" spans="1:8" x14ac:dyDescent="0.25">
      <c r="A120" s="2" t="s">
        <v>8</v>
      </c>
      <c r="B120" s="2" t="s">
        <v>114</v>
      </c>
      <c r="C120" s="2" t="str">
        <f>"ARGOS LTD"</f>
        <v>ARGOS LTD</v>
      </c>
      <c r="D120" s="2" t="s">
        <v>115</v>
      </c>
      <c r="E120" s="2" t="s">
        <v>61</v>
      </c>
      <c r="F120" s="2" t="str">
        <f>"2015-12-15"</f>
        <v>2015-12-15</v>
      </c>
      <c r="G120" s="1"/>
      <c r="H120" s="2"/>
    </row>
    <row r="121" spans="1:8" ht="60" x14ac:dyDescent="0.25">
      <c r="A121" s="2" t="s">
        <v>8</v>
      </c>
      <c r="B121" s="2" t="s">
        <v>27</v>
      </c>
      <c r="C121" s="2" t="str">
        <f>"CLASS ONE FRESH PRODUCE"</f>
        <v>CLASS ONE FRESH PRODUCE</v>
      </c>
      <c r="D121" s="2" t="s">
        <v>116</v>
      </c>
      <c r="E121" s="2" t="s">
        <v>29</v>
      </c>
      <c r="F121" s="2" t="str">
        <f>"2015-11-24"</f>
        <v>2015-11-24</v>
      </c>
      <c r="G121" s="1">
        <v>41.75</v>
      </c>
      <c r="H121" s="2"/>
    </row>
    <row r="122" spans="1:8" ht="60" x14ac:dyDescent="0.25">
      <c r="A122" s="2" t="s">
        <v>8</v>
      </c>
      <c r="B122" s="2" t="s">
        <v>27</v>
      </c>
      <c r="C122" s="2" t="str">
        <f>"CLASS ONE FRESH PRODUCE"</f>
        <v>CLASS ONE FRESH PRODUCE</v>
      </c>
      <c r="D122" s="2" t="s">
        <v>116</v>
      </c>
      <c r="E122" s="2" t="s">
        <v>29</v>
      </c>
      <c r="F122" s="2" t="str">
        <f>"2015-11-30"</f>
        <v>2015-11-30</v>
      </c>
      <c r="G122" s="1">
        <v>64.260000000000005</v>
      </c>
      <c r="H122" s="2"/>
    </row>
    <row r="123" spans="1:8" ht="60" x14ac:dyDescent="0.25">
      <c r="A123" s="2" t="s">
        <v>8</v>
      </c>
      <c r="B123" s="2" t="s">
        <v>27</v>
      </c>
      <c r="C123" s="2" t="str">
        <f>"CLASS ONE FRESH PRODUCE"</f>
        <v>CLASS ONE FRESH PRODUCE</v>
      </c>
      <c r="D123" s="2" t="s">
        <v>116</v>
      </c>
      <c r="E123" s="2" t="s">
        <v>29</v>
      </c>
      <c r="F123" s="2" t="str">
        <f>"2015-12-08"</f>
        <v>2015-12-08</v>
      </c>
      <c r="G123" s="1">
        <v>57.14</v>
      </c>
      <c r="H123" s="2"/>
    </row>
    <row r="124" spans="1:8" ht="30" x14ac:dyDescent="0.25">
      <c r="A124" s="2" t="s">
        <v>8</v>
      </c>
      <c r="B124" s="2" t="s">
        <v>27</v>
      </c>
      <c r="C124" s="2" t="str">
        <f>"JACS (KEIGHLEY)"</f>
        <v>JACS (KEIGHLEY)</v>
      </c>
      <c r="D124" s="2" t="s">
        <v>117</v>
      </c>
      <c r="E124" s="2" t="s">
        <v>66</v>
      </c>
      <c r="F124" s="2" t="str">
        <f>"2015-12-08"</f>
        <v>2015-12-08</v>
      </c>
      <c r="G124" s="1">
        <v>59</v>
      </c>
      <c r="H124" s="2"/>
    </row>
    <row r="125" spans="1:8" ht="60" x14ac:dyDescent="0.25">
      <c r="A125" s="2" t="s">
        <v>8</v>
      </c>
      <c r="B125" s="2" t="s">
        <v>27</v>
      </c>
      <c r="C125" s="2" t="str">
        <f>"CLASS ONE FRESH PRODUCE"</f>
        <v>CLASS ONE FRESH PRODUCE</v>
      </c>
      <c r="D125" s="2" t="s">
        <v>116</v>
      </c>
      <c r="E125" s="2" t="s">
        <v>29</v>
      </c>
      <c r="F125" s="2" t="str">
        <f>"2015-12-14"</f>
        <v>2015-12-14</v>
      </c>
      <c r="G125" s="1">
        <v>34.79</v>
      </c>
      <c r="H125" s="2"/>
    </row>
    <row r="126" spans="1:8" ht="45" x14ac:dyDescent="0.25">
      <c r="A126" s="2" t="s">
        <v>8</v>
      </c>
      <c r="B126" s="2" t="s">
        <v>31</v>
      </c>
      <c r="C126" s="2" t="str">
        <f>"MAX SPIELMANN LTD"</f>
        <v>MAX SPIELMANN LTD</v>
      </c>
      <c r="D126" s="2" t="s">
        <v>118</v>
      </c>
      <c r="E126" s="2" t="s">
        <v>119</v>
      </c>
      <c r="F126" s="2" t="str">
        <f>"2015-12-01"</f>
        <v>2015-12-01</v>
      </c>
      <c r="G126" s="1">
        <v>0.6</v>
      </c>
      <c r="H126" s="2" t="s">
        <v>12</v>
      </c>
    </row>
    <row r="127" spans="1:8" ht="45" x14ac:dyDescent="0.25">
      <c r="A127" s="2" t="s">
        <v>8</v>
      </c>
      <c r="B127" s="2" t="s">
        <v>31</v>
      </c>
      <c r="C127" s="2" t="str">
        <f>"WWW.SOLACE.ORG.UK"</f>
        <v>WWW.SOLACE.ORG.UK</v>
      </c>
      <c r="D127" s="2" t="s">
        <v>120</v>
      </c>
      <c r="E127" s="2" t="s">
        <v>83</v>
      </c>
      <c r="F127" s="2" t="str">
        <f>"2015-12-02"</f>
        <v>2015-12-02</v>
      </c>
      <c r="G127" s="1">
        <v>375</v>
      </c>
      <c r="H127" s="1"/>
    </row>
    <row r="128" spans="1:8" ht="30" x14ac:dyDescent="0.25">
      <c r="A128" s="2" t="s">
        <v>8</v>
      </c>
      <c r="B128" s="2" t="s">
        <v>31</v>
      </c>
      <c r="C128" s="2" t="str">
        <f>"EAGLE ENVELOPES LTD"</f>
        <v>EAGLE ENVELOPES LTD</v>
      </c>
      <c r="D128" s="2" t="s">
        <v>93</v>
      </c>
      <c r="E128" s="2" t="s">
        <v>35</v>
      </c>
      <c r="F128" s="2" t="str">
        <f>"2015-12-17"</f>
        <v>2015-12-17</v>
      </c>
      <c r="G128" s="1">
        <v>153</v>
      </c>
      <c r="H128" s="1"/>
    </row>
    <row r="129" spans="1:8" ht="45" x14ac:dyDescent="0.25">
      <c r="A129" s="2" t="s">
        <v>8</v>
      </c>
      <c r="B129" s="2" t="s">
        <v>47</v>
      </c>
      <c r="C129" s="2" t="str">
        <f>"SMI INT GROUP LIMITED"</f>
        <v>SMI INT GROUP LIMITED</v>
      </c>
      <c r="D129" s="2" t="s">
        <v>121</v>
      </c>
      <c r="E129" s="2" t="s">
        <v>122</v>
      </c>
      <c r="F129" s="2" t="str">
        <f>"2015-11-25"</f>
        <v>2015-11-25</v>
      </c>
      <c r="G129" s="1">
        <v>139.80000000000001</v>
      </c>
      <c r="H129" s="1"/>
    </row>
    <row r="130" spans="1:8" ht="45" x14ac:dyDescent="0.25">
      <c r="A130" s="2" t="s">
        <v>8</v>
      </c>
      <c r="B130" s="2" t="s">
        <v>47</v>
      </c>
      <c r="C130" s="2" t="str">
        <f>"JACS (KEIGHLEY)"</f>
        <v>JACS (KEIGHLEY)</v>
      </c>
      <c r="D130" s="2" t="s">
        <v>123</v>
      </c>
      <c r="E130" s="2" t="s">
        <v>66</v>
      </c>
      <c r="F130" s="2" t="str">
        <f>"2015-11-26"</f>
        <v>2015-11-26</v>
      </c>
      <c r="G130" s="1">
        <v>37.15</v>
      </c>
      <c r="H130" s="1"/>
    </row>
    <row r="131" spans="1:8" ht="45" x14ac:dyDescent="0.25">
      <c r="A131" s="2" t="s">
        <v>8</v>
      </c>
      <c r="B131" s="2" t="s">
        <v>47</v>
      </c>
      <c r="C131" s="2" t="str">
        <f>"MERRITT &amp; FRYERS LTD"</f>
        <v>MERRITT &amp; FRYERS LTD</v>
      </c>
      <c r="D131" s="2" t="s">
        <v>123</v>
      </c>
      <c r="E131" s="2" t="s">
        <v>124</v>
      </c>
      <c r="F131" s="2" t="str">
        <f>"2015-11-26"</f>
        <v>2015-11-26</v>
      </c>
      <c r="G131" s="1">
        <v>38.32</v>
      </c>
      <c r="H131" s="1"/>
    </row>
    <row r="132" spans="1:8" ht="45" x14ac:dyDescent="0.25">
      <c r="A132" s="2" t="s">
        <v>8</v>
      </c>
      <c r="B132" s="2" t="s">
        <v>47</v>
      </c>
      <c r="C132" s="2" t="str">
        <f>"SMI INT GROUP LIMITED"</f>
        <v>SMI INT GROUP LIMITED</v>
      </c>
      <c r="D132" s="2" t="s">
        <v>121</v>
      </c>
      <c r="E132" s="2" t="s">
        <v>122</v>
      </c>
      <c r="F132" s="2" t="str">
        <f>"2015-12-16"</f>
        <v>2015-12-16</v>
      </c>
      <c r="G132" s="1">
        <v>251.25</v>
      </c>
      <c r="H132" s="1"/>
    </row>
    <row r="133" spans="1:8" ht="45" x14ac:dyDescent="0.25">
      <c r="A133" s="2" t="s">
        <v>8</v>
      </c>
      <c r="B133" s="2" t="s">
        <v>47</v>
      </c>
      <c r="C133" s="2" t="str">
        <f>"JACS (KEIGHLEY)"</f>
        <v>JACS (KEIGHLEY)</v>
      </c>
      <c r="D133" s="2" t="s">
        <v>125</v>
      </c>
      <c r="E133" s="2" t="s">
        <v>66</v>
      </c>
      <c r="F133" s="2" t="str">
        <f>"2015-12-17"</f>
        <v>2015-12-17</v>
      </c>
      <c r="G133" s="1">
        <v>34.020000000000003</v>
      </c>
      <c r="H133" s="1"/>
    </row>
    <row r="134" spans="1:8" ht="30" x14ac:dyDescent="0.25">
      <c r="A134" s="2" t="s">
        <v>8</v>
      </c>
      <c r="B134" s="2" t="s">
        <v>24</v>
      </c>
      <c r="C134" s="2" t="str">
        <f>"BILLESLEY MANOR HO"</f>
        <v>BILLESLEY MANOR HO</v>
      </c>
      <c r="D134" s="2" t="s">
        <v>126</v>
      </c>
      <c r="E134" s="2" t="s">
        <v>127</v>
      </c>
      <c r="F134" s="2" t="str">
        <f>"2015-11-20"</f>
        <v>2015-11-20</v>
      </c>
      <c r="G134" s="1">
        <v>116.67</v>
      </c>
      <c r="H134" s="3"/>
    </row>
    <row r="135" spans="1:8" x14ac:dyDescent="0.25">
      <c r="A135" s="2" t="s">
        <v>8</v>
      </c>
      <c r="B135" s="2" t="s">
        <v>24</v>
      </c>
      <c r="C135" s="2" t="str">
        <f>"NORTHERN RAIL LTD-"</f>
        <v>NORTHERN RAIL LTD-</v>
      </c>
      <c r="D135" s="2" t="s">
        <v>17</v>
      </c>
      <c r="E135" s="2" t="s">
        <v>18</v>
      </c>
      <c r="F135" s="2" t="str">
        <f>"2015-11-26"</f>
        <v>2015-11-26</v>
      </c>
      <c r="G135" s="1">
        <v>5.55</v>
      </c>
      <c r="H135" s="3"/>
    </row>
    <row r="136" spans="1:8" ht="30" x14ac:dyDescent="0.25">
      <c r="A136" s="2" t="s">
        <v>8</v>
      </c>
      <c r="B136" s="2" t="s">
        <v>24</v>
      </c>
      <c r="C136" s="2" t="str">
        <f>"LUL TICKET MACHINE"</f>
        <v>LUL TICKET MACHINE</v>
      </c>
      <c r="D136" s="2" t="s">
        <v>128</v>
      </c>
      <c r="E136" s="2" t="s">
        <v>18</v>
      </c>
      <c r="F136" s="2" t="str">
        <f>"2015-11-27"</f>
        <v>2015-11-27</v>
      </c>
      <c r="G136" s="1">
        <v>20</v>
      </c>
      <c r="H136" s="3"/>
    </row>
    <row r="137" spans="1:8" x14ac:dyDescent="0.25">
      <c r="A137" s="2" t="s">
        <v>8</v>
      </c>
      <c r="B137" s="2" t="s">
        <v>24</v>
      </c>
      <c r="C137" s="2" t="str">
        <f>"SKIPTON STN TO"</f>
        <v>SKIPTON STN TO</v>
      </c>
      <c r="D137" s="2" t="s">
        <v>17</v>
      </c>
      <c r="E137" s="2" t="s">
        <v>18</v>
      </c>
      <c r="F137" s="2" t="str">
        <f>"2015-11-30"</f>
        <v>2015-11-30</v>
      </c>
      <c r="G137" s="1">
        <v>5.2</v>
      </c>
      <c r="H137" s="1"/>
    </row>
    <row r="138" spans="1:8" x14ac:dyDescent="0.25">
      <c r="A138" s="2" t="s">
        <v>8</v>
      </c>
      <c r="B138" s="2" t="s">
        <v>24</v>
      </c>
      <c r="C138" s="2" t="str">
        <f>"SKIPTON STN TO"</f>
        <v>SKIPTON STN TO</v>
      </c>
      <c r="D138" s="2" t="s">
        <v>17</v>
      </c>
      <c r="E138" s="2" t="s">
        <v>18</v>
      </c>
      <c r="F138" s="2" t="str">
        <f>"2015-12-01"</f>
        <v>2015-12-01</v>
      </c>
      <c r="G138" s="1">
        <v>6.25</v>
      </c>
      <c r="H138" s="2"/>
    </row>
    <row r="139" spans="1:8" ht="45" x14ac:dyDescent="0.25">
      <c r="A139" s="2" t="s">
        <v>8</v>
      </c>
      <c r="B139" s="2" t="s">
        <v>46</v>
      </c>
      <c r="C139" s="2" t="str">
        <f>"NORTHERN RAIL LTD-"</f>
        <v>NORTHERN RAIL LTD-</v>
      </c>
      <c r="D139" s="2" t="s">
        <v>17</v>
      </c>
      <c r="E139" s="2" t="s">
        <v>18</v>
      </c>
      <c r="F139" s="2" t="str">
        <f>"2015-11-23"</f>
        <v>2015-11-23</v>
      </c>
      <c r="G139" s="1">
        <v>6.6</v>
      </c>
      <c r="H139" s="2"/>
    </row>
    <row r="140" spans="1:8" ht="45" x14ac:dyDescent="0.25">
      <c r="A140" s="2" t="s">
        <v>8</v>
      </c>
      <c r="B140" s="2" t="s">
        <v>46</v>
      </c>
      <c r="C140" s="2" t="str">
        <f>"NORTHERN RAIL LTD-"</f>
        <v>NORTHERN RAIL LTD-</v>
      </c>
      <c r="D140" s="2" t="s">
        <v>17</v>
      </c>
      <c r="E140" s="2" t="s">
        <v>18</v>
      </c>
      <c r="F140" s="2" t="str">
        <f>"2015-12-03"</f>
        <v>2015-12-03</v>
      </c>
      <c r="G140" s="1">
        <v>8.4</v>
      </c>
      <c r="H140" s="2"/>
    </row>
    <row r="141" spans="1:8" ht="45" x14ac:dyDescent="0.25">
      <c r="A141" s="2" t="s">
        <v>8</v>
      </c>
      <c r="B141" s="2" t="s">
        <v>46</v>
      </c>
      <c r="C141" s="2" t="str">
        <f>"BINGLEY STN TO"</f>
        <v>BINGLEY STN TO</v>
      </c>
      <c r="D141" s="2" t="s">
        <v>17</v>
      </c>
      <c r="E141" s="2" t="s">
        <v>18</v>
      </c>
      <c r="F141" s="2" t="str">
        <f>"2015-12-04"</f>
        <v>2015-12-04</v>
      </c>
      <c r="G141" s="1">
        <v>18.5</v>
      </c>
      <c r="H141" s="2"/>
    </row>
    <row r="142" spans="1:8" ht="45" x14ac:dyDescent="0.25">
      <c r="A142" s="2" t="s">
        <v>8</v>
      </c>
      <c r="B142" s="2" t="s">
        <v>47</v>
      </c>
      <c r="C142" s="2" t="str">
        <f>"WWW.DVLA.GOV.UK"</f>
        <v>WWW.DVLA.GOV.UK</v>
      </c>
      <c r="D142" s="2" t="s">
        <v>129</v>
      </c>
      <c r="E142" s="2" t="s">
        <v>26</v>
      </c>
      <c r="F142" s="2" t="str">
        <f>"2015-12-08"</f>
        <v>2015-12-08</v>
      </c>
      <c r="G142" s="1">
        <v>452.5</v>
      </c>
      <c r="H142" s="2"/>
    </row>
    <row r="143" spans="1:8" ht="45" x14ac:dyDescent="0.25">
      <c r="A143" s="2" t="s">
        <v>8</v>
      </c>
      <c r="B143" s="2" t="s">
        <v>47</v>
      </c>
      <c r="C143" s="2" t="str">
        <f>"WWW.DVLA.GOV.UK"</f>
        <v>WWW.DVLA.GOV.UK</v>
      </c>
      <c r="D143" s="2" t="s">
        <v>129</v>
      </c>
      <c r="E143" s="2" t="s">
        <v>26</v>
      </c>
      <c r="F143" s="2" t="str">
        <f>"2015-12-08"</f>
        <v>2015-12-08</v>
      </c>
      <c r="G143" s="1">
        <v>452.5</v>
      </c>
      <c r="H143" s="2"/>
    </row>
    <row r="144" spans="1:8" ht="45" x14ac:dyDescent="0.25">
      <c r="A144" s="2" t="s">
        <v>8</v>
      </c>
      <c r="B144" s="2" t="s">
        <v>47</v>
      </c>
      <c r="C144" s="2" t="str">
        <f>"WWW.DVLA.GOV.UK"</f>
        <v>WWW.DVLA.GOV.UK</v>
      </c>
      <c r="D144" s="2" t="s">
        <v>129</v>
      </c>
      <c r="E144" s="2" t="s">
        <v>26</v>
      </c>
      <c r="F144" s="2" t="str">
        <f>"2015-12-08"</f>
        <v>2015-12-08</v>
      </c>
      <c r="G144" s="1">
        <v>227.5</v>
      </c>
      <c r="H144" s="2"/>
    </row>
    <row r="145" spans="1:8" ht="45" x14ac:dyDescent="0.25">
      <c r="A145" s="2" t="s">
        <v>8</v>
      </c>
      <c r="B145" s="2" t="s">
        <v>47</v>
      </c>
      <c r="C145" s="2" t="str">
        <f>"Amazon UK Marketplace"</f>
        <v>Amazon UK Marketplace</v>
      </c>
      <c r="D145" s="2" t="s">
        <v>34</v>
      </c>
      <c r="E145" s="2" t="s">
        <v>11</v>
      </c>
      <c r="F145" s="2" t="str">
        <f>"2015-12-10"</f>
        <v>2015-12-10</v>
      </c>
      <c r="G145" s="1">
        <v>8.44</v>
      </c>
      <c r="H145" s="2" t="s">
        <v>12</v>
      </c>
    </row>
    <row r="146" spans="1:8" ht="45" x14ac:dyDescent="0.25">
      <c r="A146" s="2" t="s">
        <v>8</v>
      </c>
      <c r="B146" s="2" t="s">
        <v>47</v>
      </c>
      <c r="C146" s="2" t="str">
        <f>"Amazon UK Marketplace"</f>
        <v>Amazon UK Marketplace</v>
      </c>
      <c r="D146" s="2" t="s">
        <v>34</v>
      </c>
      <c r="E146" s="2" t="s">
        <v>11</v>
      </c>
      <c r="F146" s="2" t="str">
        <f>"2015-12-10"</f>
        <v>2015-12-10</v>
      </c>
      <c r="G146" s="1">
        <v>14.45</v>
      </c>
      <c r="H146" s="2" t="s">
        <v>12</v>
      </c>
    </row>
    <row r="147" spans="1:8" ht="45" x14ac:dyDescent="0.25">
      <c r="A147" s="2" t="s">
        <v>8</v>
      </c>
      <c r="B147" s="2" t="s">
        <v>47</v>
      </c>
      <c r="C147" s="2" t="str">
        <f>"GLASDON U K LTD"</f>
        <v>GLASDON U K LTD</v>
      </c>
      <c r="D147" s="2" t="s">
        <v>121</v>
      </c>
      <c r="E147" s="2" t="s">
        <v>130</v>
      </c>
      <c r="F147" s="2" t="str">
        <f>"2015-12-11"</f>
        <v>2015-12-11</v>
      </c>
      <c r="G147" s="1">
        <v>11.24</v>
      </c>
      <c r="H147" s="2"/>
    </row>
    <row r="148" spans="1:8" ht="45" x14ac:dyDescent="0.25">
      <c r="A148" s="2" t="s">
        <v>8</v>
      </c>
      <c r="B148" s="2" t="s">
        <v>47</v>
      </c>
      <c r="C148" s="2" t="str">
        <f>"Amazon UK Retail"</f>
        <v>Amazon UK Retail</v>
      </c>
      <c r="D148" s="2" t="s">
        <v>14</v>
      </c>
      <c r="E148" s="2" t="s">
        <v>37</v>
      </c>
      <c r="F148" s="2" t="str">
        <f>"2015-12-12"</f>
        <v>2015-12-12</v>
      </c>
      <c r="G148" s="1">
        <v>87.85</v>
      </c>
      <c r="H148" s="2"/>
    </row>
    <row r="149" spans="1:8" ht="45" x14ac:dyDescent="0.25">
      <c r="A149" s="2" t="s">
        <v>8</v>
      </c>
      <c r="B149" s="2" t="s">
        <v>47</v>
      </c>
      <c r="C149" s="2" t="str">
        <f>"WWW.FTA.CO.UK"</f>
        <v>WWW.FTA.CO.UK</v>
      </c>
      <c r="D149" s="2" t="s">
        <v>131</v>
      </c>
      <c r="E149" s="2" t="s">
        <v>132</v>
      </c>
      <c r="F149" s="2" t="str">
        <f>"2015-12-14"</f>
        <v>2015-12-14</v>
      </c>
      <c r="G149" s="1">
        <v>78.95</v>
      </c>
      <c r="H149" s="2"/>
    </row>
    <row r="150" spans="1:8" ht="45" x14ac:dyDescent="0.25">
      <c r="A150" s="2" t="s">
        <v>8</v>
      </c>
      <c r="B150" s="2" t="s">
        <v>50</v>
      </c>
      <c r="C150" s="2" t="str">
        <f>"WWW.CIMAGLOBAL.COM"</f>
        <v>WWW.CIMAGLOBAL.COM</v>
      </c>
      <c r="D150" s="2" t="s">
        <v>133</v>
      </c>
      <c r="E150" s="2" t="s">
        <v>85</v>
      </c>
      <c r="F150" s="2" t="str">
        <f>"2015-12-04"</f>
        <v>2015-12-04</v>
      </c>
      <c r="G150" s="1">
        <v>75</v>
      </c>
      <c r="H150" s="2"/>
    </row>
    <row r="151" spans="1:8" ht="30" x14ac:dyDescent="0.25">
      <c r="A151" s="2" t="s">
        <v>8</v>
      </c>
      <c r="B151" s="2" t="s">
        <v>50</v>
      </c>
      <c r="C151" s="2" t="str">
        <f>"LEXIS NEXIS"</f>
        <v>LEXIS NEXIS</v>
      </c>
      <c r="D151" s="2" t="s">
        <v>134</v>
      </c>
      <c r="E151" s="2" t="s">
        <v>62</v>
      </c>
      <c r="F151" s="2" t="str">
        <f>"2015-12-03"</f>
        <v>2015-12-03</v>
      </c>
      <c r="G151" s="1">
        <v>589</v>
      </c>
      <c r="H151" s="2"/>
    </row>
    <row r="152" spans="1:8" ht="30" x14ac:dyDescent="0.25">
      <c r="A152" s="2" t="s">
        <v>8</v>
      </c>
      <c r="B152" s="2" t="s">
        <v>50</v>
      </c>
      <c r="C152" s="2" t="str">
        <f>"TRAINLINE"</f>
        <v>TRAINLINE</v>
      </c>
      <c r="D152" s="2" t="s">
        <v>17</v>
      </c>
      <c r="E152" s="2" t="s">
        <v>18</v>
      </c>
      <c r="F152" s="2" t="str">
        <f>"2015-12-08"</f>
        <v>2015-12-08</v>
      </c>
      <c r="G152" s="1">
        <v>47.12</v>
      </c>
      <c r="H152" s="2"/>
    </row>
    <row r="153" spans="1:8" ht="30" x14ac:dyDescent="0.25">
      <c r="A153" s="2" t="s">
        <v>8</v>
      </c>
      <c r="B153" s="2" t="s">
        <v>50</v>
      </c>
      <c r="C153" s="2" t="str">
        <f>"TRAINLINE"</f>
        <v>TRAINLINE</v>
      </c>
      <c r="D153" s="2" t="s">
        <v>17</v>
      </c>
      <c r="E153" s="2" t="s">
        <v>18</v>
      </c>
      <c r="F153" s="2" t="str">
        <f>"2015-12-17"</f>
        <v>2015-12-17</v>
      </c>
      <c r="G153" s="1">
        <v>243.27</v>
      </c>
      <c r="H153" s="2"/>
    </row>
    <row r="154" spans="1:8" x14ac:dyDescent="0.25">
      <c r="A154" s="2" t="s">
        <v>8</v>
      </c>
      <c r="B154" s="2" t="s">
        <v>135</v>
      </c>
      <c r="C154" s="2" t="str">
        <f>"NORTHERN RAIL LTD-"</f>
        <v>NORTHERN RAIL LTD-</v>
      </c>
      <c r="D154" s="2" t="s">
        <v>17</v>
      </c>
      <c r="E154" s="2" t="s">
        <v>18</v>
      </c>
      <c r="F154" s="2" t="str">
        <f>"2015-11-24"</f>
        <v>2015-11-24</v>
      </c>
      <c r="G154" s="1">
        <v>24.2</v>
      </c>
      <c r="H154" s="2"/>
    </row>
    <row r="155" spans="1:8" ht="30" x14ac:dyDescent="0.25">
      <c r="A155" s="2" t="s">
        <v>8</v>
      </c>
      <c r="B155" s="2" t="s">
        <v>59</v>
      </c>
      <c r="C155" s="2" t="str">
        <f>"THE TOOL BOX"</f>
        <v>THE TOOL BOX</v>
      </c>
      <c r="D155" s="2" t="s">
        <v>136</v>
      </c>
      <c r="E155" s="2" t="s">
        <v>107</v>
      </c>
      <c r="F155" s="2" t="str">
        <f>"2015-11-24"</f>
        <v>2015-11-24</v>
      </c>
      <c r="G155" s="1">
        <v>12.99</v>
      </c>
      <c r="H155" s="2" t="s">
        <v>12</v>
      </c>
    </row>
    <row r="156" spans="1:8" ht="30" x14ac:dyDescent="0.25">
      <c r="A156" s="2" t="s">
        <v>8</v>
      </c>
      <c r="B156" s="2" t="s">
        <v>59</v>
      </c>
      <c r="C156" s="2" t="str">
        <f>"FTPE WEBTIS 1"</f>
        <v>FTPE WEBTIS 1</v>
      </c>
      <c r="D156" s="2" t="s">
        <v>17</v>
      </c>
      <c r="E156" s="2" t="s">
        <v>18</v>
      </c>
      <c r="F156" s="2" t="str">
        <f>"2015-11-25"</f>
        <v>2015-11-25</v>
      </c>
      <c r="G156" s="1">
        <v>28.3</v>
      </c>
      <c r="H156" s="2" t="s">
        <v>12</v>
      </c>
    </row>
    <row r="157" spans="1:8" x14ac:dyDescent="0.25">
      <c r="A157" s="2" t="s">
        <v>8</v>
      </c>
      <c r="B157" s="2" t="s">
        <v>59</v>
      </c>
      <c r="C157" s="2" t="str">
        <f>"W BOYES &amp; CO LTD"</f>
        <v>W BOYES &amp; CO LTD</v>
      </c>
      <c r="D157" s="2" t="s">
        <v>137</v>
      </c>
      <c r="E157" s="2" t="s">
        <v>61</v>
      </c>
      <c r="F157" s="2" t="str">
        <f>"2015-12-01"</f>
        <v>2015-12-01</v>
      </c>
      <c r="G157" s="1">
        <v>19.920000000000002</v>
      </c>
      <c r="H157" s="1"/>
    </row>
    <row r="158" spans="1:8" ht="45" x14ac:dyDescent="0.25">
      <c r="A158" s="2" t="s">
        <v>8</v>
      </c>
      <c r="B158" s="2" t="s">
        <v>59</v>
      </c>
      <c r="C158" s="2" t="str">
        <f>"WWW.PROP4SHOWS.O.UK"</f>
        <v>WWW.PROP4SHOWS.O.UK</v>
      </c>
      <c r="D158" s="2" t="s">
        <v>138</v>
      </c>
      <c r="E158" s="2" t="s">
        <v>139</v>
      </c>
      <c r="F158" s="2" t="str">
        <f>"2015-12-10"</f>
        <v>2015-12-10</v>
      </c>
      <c r="G158" s="1">
        <v>6.9</v>
      </c>
      <c r="H158" s="2" t="s">
        <v>12</v>
      </c>
    </row>
    <row r="159" spans="1:8" ht="30" x14ac:dyDescent="0.25">
      <c r="A159" s="2" t="s">
        <v>8</v>
      </c>
      <c r="B159" s="2" t="s">
        <v>59</v>
      </c>
      <c r="C159" s="2" t="str">
        <f>"TESCO STORES 5982"</f>
        <v>TESCO STORES 5982</v>
      </c>
      <c r="D159" s="2" t="s">
        <v>140</v>
      </c>
      <c r="E159" s="2" t="s">
        <v>33</v>
      </c>
      <c r="F159" s="2" t="str">
        <f>"2015-12-10"</f>
        <v>2015-12-10</v>
      </c>
      <c r="G159" s="1">
        <v>3.4</v>
      </c>
      <c r="H159" s="1"/>
    </row>
    <row r="160" spans="1:8" ht="30" x14ac:dyDescent="0.25">
      <c r="A160" s="2" t="s">
        <v>8</v>
      </c>
      <c r="B160" s="2" t="s">
        <v>59</v>
      </c>
      <c r="C160" s="2" t="str">
        <f>"MERRITT &amp; FRYERS LTD"</f>
        <v>MERRITT &amp; FRYERS LTD</v>
      </c>
      <c r="D160" s="2" t="s">
        <v>123</v>
      </c>
      <c r="E160" s="2" t="s">
        <v>124</v>
      </c>
      <c r="F160" s="2" t="str">
        <f>"2015-12-11"</f>
        <v>2015-12-11</v>
      </c>
      <c r="G160" s="1">
        <v>45.52</v>
      </c>
      <c r="H160" s="2"/>
    </row>
    <row r="161" spans="1:8" ht="30" x14ac:dyDescent="0.25">
      <c r="A161" s="2" t="s">
        <v>8</v>
      </c>
      <c r="B161" s="2" t="s">
        <v>59</v>
      </c>
      <c r="C161" s="2" t="str">
        <f>"MERRITT &amp; FRYERS LTD"</f>
        <v>MERRITT &amp; FRYERS LTD</v>
      </c>
      <c r="D161" s="2" t="s">
        <v>123</v>
      </c>
      <c r="E161" s="2" t="s">
        <v>124</v>
      </c>
      <c r="F161" s="2" t="str">
        <f>"2015-12-11"</f>
        <v>2015-12-11</v>
      </c>
      <c r="G161" s="1">
        <v>3.86</v>
      </c>
      <c r="H161" s="2"/>
    </row>
    <row r="162" spans="1:8" ht="30" x14ac:dyDescent="0.25">
      <c r="A162" s="2" t="s">
        <v>8</v>
      </c>
      <c r="B162" s="2" t="s">
        <v>59</v>
      </c>
      <c r="C162" s="2" t="str">
        <f>"Amazon UK Marketplace"</f>
        <v>Amazon UK Marketplace</v>
      </c>
      <c r="D162" s="2" t="s">
        <v>141</v>
      </c>
      <c r="E162" s="2" t="s">
        <v>11</v>
      </c>
      <c r="F162" s="2" t="str">
        <f>"2015-12-11"</f>
        <v>2015-12-11</v>
      </c>
      <c r="G162" s="1">
        <v>7.75</v>
      </c>
      <c r="H162" s="2" t="s">
        <v>12</v>
      </c>
    </row>
    <row r="163" spans="1:8" ht="30" x14ac:dyDescent="0.25">
      <c r="A163" s="2" t="s">
        <v>8</v>
      </c>
      <c r="B163" s="2" t="s">
        <v>59</v>
      </c>
      <c r="C163" s="2" t="str">
        <f>"EB WIRP WORKSHOP WORK"</f>
        <v>EB WIRP WORKSHOP WORK</v>
      </c>
      <c r="D163" s="2" t="s">
        <v>142</v>
      </c>
      <c r="E163" s="2" t="s">
        <v>130</v>
      </c>
      <c r="F163" s="2" t="str">
        <f>"2015-12-11"</f>
        <v>2015-12-11</v>
      </c>
      <c r="G163" s="1">
        <v>35</v>
      </c>
      <c r="H163" s="2" t="s">
        <v>143</v>
      </c>
    </row>
    <row r="164" spans="1:8" ht="30" x14ac:dyDescent="0.25">
      <c r="A164" s="2" t="s">
        <v>8</v>
      </c>
      <c r="B164" s="2" t="s">
        <v>64</v>
      </c>
      <c r="C164" s="2" t="str">
        <f>"LASER MEDIA SUPPLY"</f>
        <v>LASER MEDIA SUPPLY</v>
      </c>
      <c r="D164" s="2" t="s">
        <v>144</v>
      </c>
      <c r="E164" s="2" t="s">
        <v>35</v>
      </c>
      <c r="F164" s="2" t="str">
        <f>"2015-11-30"</f>
        <v>2015-11-30</v>
      </c>
      <c r="G164" s="1">
        <v>69.88</v>
      </c>
      <c r="H164" s="2"/>
    </row>
    <row r="165" spans="1:8" ht="30" x14ac:dyDescent="0.25">
      <c r="A165" s="2" t="s">
        <v>8</v>
      </c>
      <c r="B165" s="2" t="s">
        <v>64</v>
      </c>
      <c r="C165" s="2" t="str">
        <f>"WWW.WEATHER-STATION-PROD"</f>
        <v>WWW.WEATHER-STATION-PROD</v>
      </c>
      <c r="D165" s="2" t="s">
        <v>145</v>
      </c>
      <c r="E165" s="2" t="s">
        <v>146</v>
      </c>
      <c r="F165" s="2" t="str">
        <f>"2015-12-02"</f>
        <v>2015-12-02</v>
      </c>
      <c r="G165" s="1">
        <v>28.55</v>
      </c>
      <c r="H165" s="2" t="s">
        <v>12</v>
      </c>
    </row>
    <row r="166" spans="1:8" ht="30" x14ac:dyDescent="0.25">
      <c r="A166" s="2" t="s">
        <v>8</v>
      </c>
      <c r="B166" s="2" t="s">
        <v>64</v>
      </c>
      <c r="C166" s="2" t="str">
        <f>"DRI*NUANCE"</f>
        <v>DRI*NUANCE</v>
      </c>
      <c r="D166" s="2" t="s">
        <v>147</v>
      </c>
      <c r="E166" s="2" t="s">
        <v>146</v>
      </c>
      <c r="F166" s="2" t="str">
        <f>"2015-12-03"</f>
        <v>2015-12-03</v>
      </c>
      <c r="G166" s="1"/>
      <c r="H166" s="2"/>
    </row>
    <row r="167" spans="1:8" ht="30" x14ac:dyDescent="0.25">
      <c r="A167" s="2" t="s">
        <v>8</v>
      </c>
      <c r="B167" s="2" t="s">
        <v>64</v>
      </c>
      <c r="C167" s="2" t="str">
        <f>"DRI*NUANCE"</f>
        <v>DRI*NUANCE</v>
      </c>
      <c r="D167" s="2" t="s">
        <v>147</v>
      </c>
      <c r="E167" s="2" t="s">
        <v>146</v>
      </c>
      <c r="F167" s="2" t="str">
        <f>"2015-12-03"</f>
        <v>2015-12-03</v>
      </c>
      <c r="G167" s="1"/>
      <c r="H167" s="2"/>
    </row>
    <row r="168" spans="1:8" ht="30" x14ac:dyDescent="0.25">
      <c r="A168" s="2" t="s">
        <v>8</v>
      </c>
      <c r="B168" s="2" t="s">
        <v>64</v>
      </c>
      <c r="C168" s="2" t="str">
        <f>"WM MORRISON 056"</f>
        <v>WM MORRISON 056</v>
      </c>
      <c r="D168" s="2" t="s">
        <v>148</v>
      </c>
      <c r="E168" s="2" t="s">
        <v>33</v>
      </c>
      <c r="F168" s="2" t="str">
        <f>"2015-12-09"</f>
        <v>2015-12-09</v>
      </c>
      <c r="G168" s="1">
        <v>3.88</v>
      </c>
      <c r="H168" s="2"/>
    </row>
    <row r="169" spans="1:8" ht="30" x14ac:dyDescent="0.25">
      <c r="A169" s="2" t="s">
        <v>8</v>
      </c>
      <c r="B169" s="2" t="s">
        <v>64</v>
      </c>
      <c r="C169" s="2" t="str">
        <f>"CRAVEN STATIONERY"</f>
        <v>CRAVEN STATIONERY</v>
      </c>
      <c r="D169" s="2" t="s">
        <v>149</v>
      </c>
      <c r="E169" s="2" t="s">
        <v>35</v>
      </c>
      <c r="F169" s="2" t="str">
        <f>"2015-12-16"</f>
        <v>2015-12-16</v>
      </c>
      <c r="G169" s="1">
        <v>10</v>
      </c>
      <c r="H169" s="2"/>
    </row>
    <row r="170" spans="1:8" ht="30" x14ac:dyDescent="0.25">
      <c r="A170" s="2" t="s">
        <v>8</v>
      </c>
      <c r="B170" s="2" t="s">
        <v>67</v>
      </c>
      <c r="C170" s="2" t="str">
        <f>"HMCOURTS-SERVICE.G"</f>
        <v>HMCOURTS-SERVICE.G</v>
      </c>
      <c r="D170" s="2" t="s">
        <v>150</v>
      </c>
      <c r="E170" s="2" t="s">
        <v>69</v>
      </c>
      <c r="F170" s="2" t="str">
        <f>"2015-11-27"</f>
        <v>2015-11-27</v>
      </c>
      <c r="G170" s="1">
        <v>315</v>
      </c>
      <c r="H170" s="2"/>
    </row>
    <row r="171" spans="1:8" x14ac:dyDescent="0.25">
      <c r="A171" s="4"/>
      <c r="B171" s="4"/>
      <c r="C171" s="4"/>
      <c r="D171" s="4"/>
      <c r="E171" s="4"/>
      <c r="F171" s="4"/>
      <c r="G171" s="4"/>
    </row>
    <row r="172" spans="1:8" x14ac:dyDescent="0.25">
      <c r="A172" s="4"/>
      <c r="B172" s="4"/>
      <c r="C172" s="4"/>
      <c r="D172" s="4"/>
      <c r="E172" s="4"/>
      <c r="F172" s="4"/>
      <c r="G172" s="4"/>
    </row>
  </sheetData>
  <autoFilter ref="H1:H172"/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 to Dec 2015</vt:lpstr>
      <vt:lpstr>'Oct to Dec 2015'!Print_Area</vt:lpstr>
      <vt:lpstr>'Oct to Dec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Claire Hudson</cp:lastModifiedBy>
  <cp:lastPrinted>2016-02-01T15:12:05Z</cp:lastPrinted>
  <dcterms:created xsi:type="dcterms:W3CDTF">2016-02-01T14:49:58Z</dcterms:created>
  <dcterms:modified xsi:type="dcterms:W3CDTF">2016-02-01T15:12:07Z</dcterms:modified>
</cp:coreProperties>
</file>