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8925" windowHeight="10920" activeTab="0"/>
  </bookViews>
  <sheets>
    <sheet name="Leaflet-roundings" sheetId="1" r:id="rId1"/>
    <sheet name="Table" sheetId="2" r:id="rId2"/>
    <sheet name="Subjective Analysis" sheetId="3" r:id="rId3"/>
    <sheet name="Summary Budget Book" sheetId="4" state="hidden" r:id="rId4"/>
  </sheets>
  <definedNames>
    <definedName name="_xlnm.Print_Area" localSheetId="2">'Subjective Analysis'!$A$9:$T$116</definedName>
  </definedNames>
  <calcPr fullCalcOnLoad="1"/>
</workbook>
</file>

<file path=xl/sharedStrings.xml><?xml version="1.0" encoding="utf-8"?>
<sst xmlns="http://schemas.openxmlformats.org/spreadsheetml/2006/main" count="345" uniqueCount="217">
  <si>
    <t>Expenditure</t>
  </si>
  <si>
    <t>Income</t>
  </si>
  <si>
    <t>Net</t>
  </si>
  <si>
    <t>£000</t>
  </si>
  <si>
    <t>Planning and Economic Development</t>
  </si>
  <si>
    <t>Recreation and Arts</t>
  </si>
  <si>
    <t>Environmental Health</t>
  </si>
  <si>
    <t>Refuse Collection</t>
  </si>
  <si>
    <t>Housing</t>
  </si>
  <si>
    <t>Other Services</t>
  </si>
  <si>
    <t>Sub Total</t>
  </si>
  <si>
    <t>Less:-</t>
  </si>
  <si>
    <t>Investment Income</t>
  </si>
  <si>
    <t>Add:-</t>
  </si>
  <si>
    <t>Local Town and Parish Council Precepts</t>
  </si>
  <si>
    <t>BUDGET REQUIREMENT</t>
  </si>
  <si>
    <t>2010/11</t>
  </si>
  <si>
    <t>2011/12</t>
  </si>
  <si>
    <t>CRAVEN DISTRICT COUNCIL SUMMARY BUDGET 2011/12</t>
  </si>
  <si>
    <t xml:space="preserve"> </t>
  </si>
  <si>
    <t>Original Budget</t>
  </si>
  <si>
    <t>Forecast</t>
  </si>
  <si>
    <t>Variance</t>
  </si>
  <si>
    <t>Cost Centre</t>
  </si>
  <si>
    <t>£</t>
  </si>
  <si>
    <t>Col 2</t>
  </si>
  <si>
    <t>Col 3</t>
  </si>
  <si>
    <t>Col 4</t>
  </si>
  <si>
    <t>Col 5</t>
  </si>
  <si>
    <t>Chief Executive/Business Support</t>
  </si>
  <si>
    <t>Human Resources &amp; Training</t>
  </si>
  <si>
    <t>Stronger Communities</t>
  </si>
  <si>
    <t>Customer Services</t>
  </si>
  <si>
    <t>Revenues &amp; Benefits Services</t>
  </si>
  <si>
    <t>Chief Executive's Department</t>
  </si>
  <si>
    <t>Public Consultation</t>
  </si>
  <si>
    <t>Information Services</t>
  </si>
  <si>
    <t>Assistant Chief Executive Department</t>
  </si>
  <si>
    <t>Executive Director Resources</t>
  </si>
  <si>
    <t>Democratic Services</t>
  </si>
  <si>
    <t>Democratic Representation</t>
  </si>
  <si>
    <t>Elections</t>
  </si>
  <si>
    <t>Electoral Registration</t>
  </si>
  <si>
    <t>Legal Services</t>
  </si>
  <si>
    <t>Legal &amp; Democratic Services</t>
  </si>
  <si>
    <t>Corporate Costs</t>
  </si>
  <si>
    <t>Financial Services</t>
  </si>
  <si>
    <t>Public Transport Support</t>
  </si>
  <si>
    <t>Skipton Town Hall</t>
  </si>
  <si>
    <t>Miscellaneous Property</t>
  </si>
  <si>
    <t>Bus Station</t>
  </si>
  <si>
    <t>Private Garage Sites</t>
  </si>
  <si>
    <t>Skipton Depot</t>
  </si>
  <si>
    <t>Settle Depot</t>
  </si>
  <si>
    <t>Settle Town Hall</t>
  </si>
  <si>
    <t>Granville Street</t>
  </si>
  <si>
    <t>Belle View Mills</t>
  </si>
  <si>
    <t>9 High Street</t>
  </si>
  <si>
    <t>Crematorium Lodge</t>
  </si>
  <si>
    <t>Car Parks</t>
  </si>
  <si>
    <t>Public Conveniences</t>
  </si>
  <si>
    <t>Amenity Areas</t>
  </si>
  <si>
    <t>Aireville Park</t>
  </si>
  <si>
    <t>Skipton Market Setts</t>
  </si>
  <si>
    <t>Estates Services</t>
  </si>
  <si>
    <t>Skipton Developments</t>
  </si>
  <si>
    <t>Director Economic &amp; Community Services</t>
  </si>
  <si>
    <t>Projects &amp; Facilities Management Service Unit</t>
  </si>
  <si>
    <t xml:space="preserve">Projects &amp; Facilities Management </t>
  </si>
  <si>
    <t>Resources Department</t>
  </si>
  <si>
    <t>Executive Director Community</t>
  </si>
  <si>
    <t>Street Signs &amp; GIS</t>
  </si>
  <si>
    <t>Historic Buildings &amp; Conservation</t>
  </si>
  <si>
    <t>Building Control - Non Fee Earning</t>
  </si>
  <si>
    <t>Building Control - Fee Earning</t>
  </si>
  <si>
    <t>Local Development Framework</t>
  </si>
  <si>
    <t>Local Land Charges</t>
  </si>
  <si>
    <t>Development Control</t>
  </si>
  <si>
    <t>Head of Planning &amp; Building Control</t>
  </si>
  <si>
    <t>Planning Services</t>
  </si>
  <si>
    <t>Attraction of Trade &amp; Tourists</t>
  </si>
  <si>
    <t>Industrial Development &amp; Promotion</t>
  </si>
  <si>
    <t>Skipton Tourist Information Centre</t>
  </si>
  <si>
    <t>Settle Tourist Information Centre</t>
  </si>
  <si>
    <t>Economic &amp; Community Development Service Unit</t>
  </si>
  <si>
    <t>Economic &amp; Community Development Services</t>
  </si>
  <si>
    <t>Craven Swimming Pool &amp; Fitness Centre</t>
  </si>
  <si>
    <t>Bereavement Services</t>
  </si>
  <si>
    <t>Arts Development</t>
  </si>
  <si>
    <t>Cultural Services (Incl Museum)</t>
  </si>
  <si>
    <t>Museum &amp; Arts</t>
  </si>
  <si>
    <t>Clean Neighbourhoods</t>
  </si>
  <si>
    <t>Environmental Health Services</t>
  </si>
  <si>
    <t>Emergency Planning</t>
  </si>
  <si>
    <t>Pest Control</t>
  </si>
  <si>
    <t>Culverts &amp; Water Courses, Flood Prevention</t>
  </si>
  <si>
    <t>Hackney Carriages</t>
  </si>
  <si>
    <t>Liquor Licencing</t>
  </si>
  <si>
    <t>Environmental Health Services Service Unit</t>
  </si>
  <si>
    <t>Environmental Health &amp; Housing</t>
  </si>
  <si>
    <t>Private Sector &amp; Housing Enabling</t>
  </si>
  <si>
    <t>Aireview House</t>
  </si>
  <si>
    <t>Homelessness</t>
  </si>
  <si>
    <t>Housing Service Unit</t>
  </si>
  <si>
    <t xml:space="preserve"> Housing Services</t>
  </si>
  <si>
    <t>Refuse Collection Domestic</t>
  </si>
  <si>
    <t>Refuse Collection Commercial</t>
  </si>
  <si>
    <t>Recycling</t>
  </si>
  <si>
    <t>Street Cleansing</t>
  </si>
  <si>
    <t>Mechanics Workshop</t>
  </si>
  <si>
    <t>Waste Management Service Unit</t>
  </si>
  <si>
    <t>Waste Management &amp; Recycling</t>
  </si>
  <si>
    <t>Community Department</t>
  </si>
  <si>
    <t>TOTAL NET COST OF SERVICES</t>
  </si>
  <si>
    <t>Corporate Items and Financing</t>
  </si>
  <si>
    <t>Corporate Income and Expenditure</t>
  </si>
  <si>
    <t>Interest Payable (Incl Premia/Discount)</t>
  </si>
  <si>
    <t>MRP for Capital Financing</t>
  </si>
  <si>
    <t>Depreciation (to add back)</t>
  </si>
  <si>
    <t>Deferred Charges (to add back)</t>
  </si>
  <si>
    <t>Transformation Savings</t>
  </si>
  <si>
    <t>Recharges to capital excl from Net costs of Services</t>
  </si>
  <si>
    <t xml:space="preserve">Corporate Contingency </t>
  </si>
  <si>
    <t>Roundings</t>
  </si>
  <si>
    <t>NET REVENUE EXPENDITURE</t>
  </si>
  <si>
    <t>Contributions to/(from ) Reserves/Other</t>
  </si>
  <si>
    <t>Vat Share Per 09/10 (Ends 2014)</t>
  </si>
  <si>
    <t>Contribution to (from) General Fund Balance</t>
  </si>
  <si>
    <t>AMOUNT TO BE MET FROM GOVERNMENT GRANT</t>
  </si>
  <si>
    <t>AND COUNCIL TAX (Budget Requirement)</t>
  </si>
  <si>
    <t>Central Government Support</t>
  </si>
  <si>
    <t>Area Based Grant</t>
  </si>
  <si>
    <t>Non Ring Fenced Govt Grant (Home)</t>
  </si>
  <si>
    <t>Grant for 0% CT Increase</t>
  </si>
  <si>
    <t>Revenue Support Grant</t>
  </si>
  <si>
    <t>Redistributed National Non-Domestic Rates</t>
  </si>
  <si>
    <t>Transfer from Collection Fund</t>
  </si>
  <si>
    <t>Council Tax</t>
  </si>
  <si>
    <t>TOTAL FUNDING AVAILABLE</t>
  </si>
  <si>
    <t>Deficit/(Surplus)</t>
  </si>
  <si>
    <t>CRAVEN DISTRICT COUNCIL</t>
  </si>
  <si>
    <t>SUBJECTIVE ANALYSIS</t>
  </si>
  <si>
    <t>Employees</t>
  </si>
  <si>
    <t>Premises</t>
  </si>
  <si>
    <t>Transport</t>
  </si>
  <si>
    <t>Supplies/</t>
  </si>
  <si>
    <t>Agency/</t>
  </si>
  <si>
    <t>Transfer</t>
  </si>
  <si>
    <t>Capital</t>
  </si>
  <si>
    <t xml:space="preserve">Internal </t>
  </si>
  <si>
    <t>Total</t>
  </si>
  <si>
    <t xml:space="preserve">External </t>
  </si>
  <si>
    <t>Govt</t>
  </si>
  <si>
    <t>C/Tax</t>
  </si>
  <si>
    <t>Net Cost</t>
  </si>
  <si>
    <t>Services</t>
  </si>
  <si>
    <t>Contracted</t>
  </si>
  <si>
    <t>Payments</t>
  </si>
  <si>
    <t>Financing</t>
  </si>
  <si>
    <t>Rcharge</t>
  </si>
  <si>
    <t>Costs</t>
  </si>
  <si>
    <t>Grants</t>
  </si>
  <si>
    <t>NNDR</t>
  </si>
  <si>
    <t>of Service</t>
  </si>
  <si>
    <t>Corporate Management</t>
  </si>
  <si>
    <t>Subjective Cost Analysis (Summary)</t>
  </si>
  <si>
    <t>%</t>
  </si>
  <si>
    <t>(Investment Income)/Interest Payable</t>
  </si>
  <si>
    <t>Grants from Central Government</t>
  </si>
  <si>
    <t>Corporate Expenditure</t>
  </si>
  <si>
    <t xml:space="preserve">Chief Executive </t>
  </si>
  <si>
    <t>Business Support</t>
  </si>
  <si>
    <t>Museums</t>
  </si>
  <si>
    <t>COUNCIL TAX REQUIREMENT</t>
  </si>
  <si>
    <t>Contributions to/(from) Reserves</t>
  </si>
  <si>
    <t>Communications,Partnerships &amp; Engagement</t>
  </si>
  <si>
    <t>Assets &amp; Projects Service Unit</t>
  </si>
  <si>
    <t>*</t>
  </si>
  <si>
    <t>Change</t>
  </si>
  <si>
    <t xml:space="preserve">Supplies/services </t>
  </si>
  <si>
    <t>Capital Financing Costs</t>
  </si>
  <si>
    <t>Agency &amp; Contracted Services</t>
  </si>
  <si>
    <t>Transfer Payments/Receipts</t>
  </si>
  <si>
    <t>Internal Recharges</t>
  </si>
  <si>
    <t>Total Costs</t>
  </si>
  <si>
    <t>External Income</t>
  </si>
  <si>
    <t>Government Grants</t>
  </si>
  <si>
    <t>Internal Income</t>
  </si>
  <si>
    <t>Total Income</t>
  </si>
  <si>
    <t>Net Cost Of Services</t>
  </si>
  <si>
    <t>Miscellaneous grants/ contributions</t>
  </si>
  <si>
    <t>Reserves</t>
  </si>
  <si>
    <t>Director of Services</t>
  </si>
  <si>
    <t>Belle Vue Square</t>
  </si>
  <si>
    <t>Economic &amp; Community Development Unit</t>
  </si>
  <si>
    <t>Note Homelessness Contract now in House hence the reduction</t>
  </si>
  <si>
    <t>Licencing</t>
  </si>
  <si>
    <t>Garden Waste Subscription Scheme</t>
  </si>
  <si>
    <t>2016/17 BUDGET</t>
  </si>
  <si>
    <t>Community Services</t>
  </si>
  <si>
    <t>Museum-WW1</t>
  </si>
  <si>
    <t>Museum-Indispensable</t>
  </si>
  <si>
    <t>The above analysis does not include:-</t>
  </si>
  <si>
    <t>R122 Granville Street</t>
  </si>
  <si>
    <t>2016/17</t>
  </si>
  <si>
    <t>R124 Crem. Lodge</t>
  </si>
  <si>
    <t>Have these properties been disposed of ?</t>
  </si>
  <si>
    <t>Craven Crime Reduction P'ship</t>
  </si>
  <si>
    <t>Safer &amp; Stronger Communities</t>
  </si>
  <si>
    <t>Cost of Coll. &amp; Rent Allowances</t>
  </si>
  <si>
    <t>Shared Ownership Scheme</t>
  </si>
  <si>
    <t>Street Naming, Numbering &amp; GIS</t>
  </si>
  <si>
    <t>Museum Development Project</t>
  </si>
  <si>
    <t>Flooding 2015/16</t>
  </si>
  <si>
    <t>Cleaner Neighbourhoods</t>
  </si>
  <si>
    <t>2017/18</t>
  </si>
  <si>
    <t>Ctax/NNDR related income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</si>
</sst>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(#,##0\);&quot;-&quot;???"/>
    <numFmt numFmtId="165" formatCode="_-* #,##0_-;\-* #,##0_-;_-* &quot;-&quot;??_-;_-@_-"/>
    <numFmt numFmtId="166" formatCode="#,##0_ ;[Red]\-#,##0\ "/>
    <numFmt numFmtId="167" formatCode="_-* #,##0_-;\(#,##0\)_-;_-* &quot;-&quot;??_-;_-@_-"/>
    <numFmt numFmtId="168" formatCode="#,##0;\(#,##0\)"/>
    <numFmt numFmtId="169" formatCode="#,##0.0"/>
    <numFmt numFmtId="170" formatCode="#,##0,"/>
    <numFmt numFmtId="171" formatCode="#,##0;[Red]\(#,##0\);_-* &quot;-&quot;??_-;_-@_-"/>
    <numFmt numFmtId="172" formatCode="#,##0.00;[Red]#,##0.00"/>
  </numFmts>
  <fonts count="52">
    <font>
      <sz val="10"/>
      <name val="Arial"/>
      <family val="0"/>
    </font>
    <font>
      <b/>
      <sz val="8"/>
      <name val="Arial"/>
      <family val="2"/>
    </font>
    <font>
      <i/>
      <sz val="10"/>
      <name val="Arial"/>
      <family val="2"/>
    </font>
    <font>
      <i/>
      <sz val="8"/>
      <color indexed="17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164" fontId="0" fillId="0" borderId="0" xfId="0" applyNumberFormat="1" applyBorder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166" fontId="5" fillId="33" borderId="0" xfId="0" applyNumberFormat="1" applyFont="1" applyFill="1" applyAlignment="1">
      <alignment/>
    </xf>
    <xf numFmtId="165" fontId="6" fillId="33" borderId="10" xfId="42" applyNumberFormat="1" applyFont="1" applyFill="1" applyBorder="1" applyAlignment="1">
      <alignment horizontal="center" vertical="center"/>
    </xf>
    <xf numFmtId="3" fontId="1" fillId="33" borderId="11" xfId="42" applyNumberFormat="1" applyFont="1" applyFill="1" applyBorder="1" applyAlignment="1" quotePrefix="1">
      <alignment horizontal="centerContinuous"/>
    </xf>
    <xf numFmtId="0" fontId="0" fillId="33" borderId="0" xfId="0" applyFill="1" applyAlignment="1">
      <alignment/>
    </xf>
    <xf numFmtId="165" fontId="1" fillId="33" borderId="12" xfId="42" applyNumberFormat="1" applyFont="1" applyFill="1" applyBorder="1" applyAlignment="1">
      <alignment horizontal="centerContinuous" wrapText="1"/>
    </xf>
    <xf numFmtId="165" fontId="1" fillId="33" borderId="13" xfId="42" applyNumberFormat="1" applyFont="1" applyFill="1" applyBorder="1" applyAlignment="1">
      <alignment horizontal="centerContinuous"/>
    </xf>
    <xf numFmtId="167" fontId="1" fillId="33" borderId="14" xfId="42" applyNumberFormat="1" applyFont="1" applyFill="1" applyBorder="1" applyAlignment="1">
      <alignment horizontal="center"/>
    </xf>
    <xf numFmtId="165" fontId="0" fillId="33" borderId="0" xfId="42" applyNumberFormat="1" applyFont="1" applyFill="1" applyBorder="1" applyAlignment="1">
      <alignment/>
    </xf>
    <xf numFmtId="167" fontId="4" fillId="33" borderId="0" xfId="42" applyNumberFormat="1" applyFont="1" applyFill="1" applyBorder="1" applyAlignment="1">
      <alignment horizontal="right"/>
    </xf>
    <xf numFmtId="166" fontId="0" fillId="33" borderId="0" xfId="42" applyNumberFormat="1" applyFont="1" applyFill="1" applyAlignment="1">
      <alignment/>
    </xf>
    <xf numFmtId="167" fontId="0" fillId="33" borderId="0" xfId="42" applyNumberFormat="1" applyFont="1" applyFill="1" applyAlignment="1">
      <alignment/>
    </xf>
    <xf numFmtId="167" fontId="7" fillId="33" borderId="0" xfId="42" applyNumberFormat="1" applyFont="1" applyFill="1" applyAlignment="1">
      <alignment/>
    </xf>
    <xf numFmtId="166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68" fontId="0" fillId="33" borderId="0" xfId="0" applyNumberFormat="1" applyFont="1" applyFill="1" applyAlignment="1">
      <alignment/>
    </xf>
    <xf numFmtId="166" fontId="0" fillId="33" borderId="0" xfId="0" applyNumberFormat="1" applyFont="1" applyFill="1" applyBorder="1" applyAlignment="1">
      <alignment/>
    </xf>
    <xf numFmtId="168" fontId="0" fillId="33" borderId="0" xfId="0" applyNumberFormat="1" applyFont="1" applyFill="1" applyBorder="1" applyAlignment="1">
      <alignment/>
    </xf>
    <xf numFmtId="167" fontId="0" fillId="33" borderId="10" xfId="42" applyNumberFormat="1" applyFont="1" applyFill="1" applyBorder="1" applyAlignment="1">
      <alignment/>
    </xf>
    <xf numFmtId="168" fontId="0" fillId="33" borderId="10" xfId="42" applyNumberFormat="1" applyFont="1" applyFill="1" applyBorder="1" applyAlignment="1">
      <alignment/>
    </xf>
    <xf numFmtId="166" fontId="8" fillId="33" borderId="15" xfId="0" applyNumberFormat="1" applyFont="1" applyFill="1" applyBorder="1" applyAlignment="1">
      <alignment/>
    </xf>
    <xf numFmtId="168" fontId="8" fillId="33" borderId="15" xfId="0" applyNumberFormat="1" applyFont="1" applyFill="1" applyBorder="1" applyAlignment="1">
      <alignment/>
    </xf>
    <xf numFmtId="166" fontId="0" fillId="33" borderId="10" xfId="0" applyNumberFormat="1" applyFont="1" applyFill="1" applyBorder="1" applyAlignment="1">
      <alignment/>
    </xf>
    <xf numFmtId="168" fontId="0" fillId="33" borderId="10" xfId="0" applyNumberFormat="1" applyFont="1" applyFill="1" applyBorder="1" applyAlignment="1">
      <alignment/>
    </xf>
    <xf numFmtId="166" fontId="8" fillId="33" borderId="10" xfId="0" applyNumberFormat="1" applyFont="1" applyFill="1" applyBorder="1" applyAlignment="1">
      <alignment/>
    </xf>
    <xf numFmtId="166" fontId="8" fillId="33" borderId="0" xfId="0" applyNumberFormat="1" applyFont="1" applyFill="1" applyBorder="1" applyAlignment="1">
      <alignment/>
    </xf>
    <xf numFmtId="168" fontId="8" fillId="33" borderId="0" xfId="0" applyNumberFormat="1" applyFont="1" applyFill="1" applyBorder="1" applyAlignment="1">
      <alignment/>
    </xf>
    <xf numFmtId="167" fontId="0" fillId="33" borderId="0" xfId="42" applyNumberFormat="1" applyFont="1" applyFill="1" applyBorder="1" applyAlignment="1">
      <alignment/>
    </xf>
    <xf numFmtId="168" fontId="0" fillId="33" borderId="0" xfId="42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67" fontId="0" fillId="33" borderId="0" xfId="42" applyNumberFormat="1" applyFont="1" applyFill="1" applyBorder="1" applyAlignment="1">
      <alignment/>
    </xf>
    <xf numFmtId="167" fontId="8" fillId="33" borderId="15" xfId="42" applyNumberFormat="1" applyFont="1" applyFill="1" applyBorder="1" applyAlignment="1">
      <alignment/>
    </xf>
    <xf numFmtId="168" fontId="8" fillId="33" borderId="15" xfId="42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166" fontId="8" fillId="33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164" fontId="0" fillId="0" borderId="10" xfId="0" applyNumberFormat="1" applyFont="1" applyBorder="1" applyAlignment="1">
      <alignment/>
    </xf>
    <xf numFmtId="164" fontId="50" fillId="0" borderId="0" xfId="0" applyNumberFormat="1" applyFont="1" applyAlignment="1">
      <alignment/>
    </xf>
    <xf numFmtId="10" fontId="51" fillId="0" borderId="0" xfId="0" applyNumberFormat="1" applyFont="1" applyAlignment="1">
      <alignment/>
    </xf>
    <xf numFmtId="164" fontId="51" fillId="0" borderId="0" xfId="0" applyNumberFormat="1" applyFont="1" applyAlignment="1">
      <alignment/>
    </xf>
    <xf numFmtId="164" fontId="5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167" fontId="0" fillId="0" borderId="0" xfId="42" applyNumberFormat="1" applyFont="1" applyFill="1" applyBorder="1" applyAlignment="1">
      <alignment/>
    </xf>
    <xf numFmtId="3" fontId="8" fillId="0" borderId="15" xfId="0" applyNumberFormat="1" applyFont="1" applyBorder="1" applyAlignment="1">
      <alignment/>
    </xf>
    <xf numFmtId="0" fontId="8" fillId="0" borderId="15" xfId="0" applyFont="1" applyBorder="1" applyAlignment="1">
      <alignment/>
    </xf>
    <xf numFmtId="167" fontId="8" fillId="0" borderId="15" xfId="42" applyNumberFormat="1" applyFont="1" applyFill="1" applyBorder="1" applyAlignment="1">
      <alignment/>
    </xf>
    <xf numFmtId="168" fontId="8" fillId="0" borderId="15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167" fontId="8" fillId="0" borderId="0" xfId="42" applyNumberFormat="1" applyFont="1" applyFill="1" applyBorder="1" applyAlignment="1">
      <alignment/>
    </xf>
    <xf numFmtId="168" fontId="8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68" fontId="0" fillId="0" borderId="0" xfId="42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168" fontId="8" fillId="0" borderId="15" xfId="0" applyNumberFormat="1" applyFont="1" applyFill="1" applyBorder="1" applyAlignment="1">
      <alignment/>
    </xf>
    <xf numFmtId="0" fontId="8" fillId="0" borderId="15" xfId="42" applyNumberFormat="1" applyFont="1" applyFill="1" applyBorder="1" applyAlignment="1">
      <alignment/>
    </xf>
    <xf numFmtId="167" fontId="8" fillId="0" borderId="15" xfId="0" applyNumberFormat="1" applyFont="1" applyBorder="1" applyAlignment="1">
      <alignment/>
    </xf>
    <xf numFmtId="0" fontId="0" fillId="0" borderId="0" xfId="42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168" fontId="8" fillId="0" borderId="15" xfId="42" applyNumberFormat="1" applyFont="1" applyFill="1" applyBorder="1" applyAlignment="1">
      <alignment/>
    </xf>
    <xf numFmtId="168" fontId="8" fillId="0" borderId="0" xfId="42" applyNumberFormat="1" applyFont="1" applyFill="1" applyBorder="1" applyAlignment="1">
      <alignment/>
    </xf>
    <xf numFmtId="3" fontId="8" fillId="0" borderId="0" xfId="42" applyNumberFormat="1" applyFont="1" applyFill="1" applyBorder="1" applyAlignment="1">
      <alignment/>
    </xf>
    <xf numFmtId="0" fontId="8" fillId="0" borderId="0" xfId="42" applyNumberFormat="1" applyFont="1" applyFill="1" applyBorder="1" applyAlignment="1">
      <alignment/>
    </xf>
    <xf numFmtId="167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9" fontId="0" fillId="0" borderId="0" xfId="42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9" fontId="8" fillId="0" borderId="0" xfId="42" applyNumberFormat="1" applyFont="1" applyFill="1" applyBorder="1" applyAlignment="1">
      <alignment horizontal="right"/>
    </xf>
    <xf numFmtId="167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/>
    </xf>
    <xf numFmtId="0" fontId="8" fillId="0" borderId="14" xfId="0" applyFont="1" applyBorder="1" applyAlignment="1">
      <alignment horizontal="center"/>
    </xf>
    <xf numFmtId="167" fontId="8" fillId="0" borderId="14" xfId="42" applyNumberFormat="1" applyFont="1" applyFill="1" applyBorder="1" applyAlignment="1">
      <alignment/>
    </xf>
    <xf numFmtId="169" fontId="8" fillId="0" borderId="14" xfId="42" applyNumberFormat="1" applyFont="1" applyFill="1" applyBorder="1" applyAlignment="1">
      <alignment horizontal="right"/>
    </xf>
    <xf numFmtId="164" fontId="0" fillId="0" borderId="17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5" fontId="0" fillId="0" borderId="0" xfId="42" applyNumberFormat="1" applyFon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164" fontId="0" fillId="0" borderId="16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68" fontId="0" fillId="0" borderId="17" xfId="0" applyNumberFormat="1" applyFont="1" applyBorder="1" applyAlignment="1">
      <alignment/>
    </xf>
    <xf numFmtId="167" fontId="8" fillId="0" borderId="10" xfId="42" applyNumberFormat="1" applyFont="1" applyFill="1" applyBorder="1" applyAlignment="1">
      <alignment/>
    </xf>
    <xf numFmtId="167" fontId="8" fillId="0" borderId="10" xfId="0" applyNumberFormat="1" applyFont="1" applyBorder="1" applyAlignment="1">
      <alignment/>
    </xf>
    <xf numFmtId="164" fontId="0" fillId="0" borderId="0" xfId="0" applyNumberFormat="1" applyFont="1" applyFill="1" applyAlignment="1">
      <alignment/>
    </xf>
    <xf numFmtId="164" fontId="0" fillId="0" borderId="17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0" fontId="13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tabSelected="1" zoomScalePageLayoutView="0" workbookViewId="0" topLeftCell="A1">
      <selection activeCell="F22" sqref="F22"/>
    </sheetView>
  </sheetViews>
  <sheetFormatPr defaultColWidth="9.28125" defaultRowHeight="12.75"/>
  <cols>
    <col min="1" max="1" width="4.140625" style="0" customWidth="1"/>
    <col min="2" max="4" width="10.421875" style="0" customWidth="1"/>
    <col min="5" max="5" width="41.00390625" style="0" bestFit="1" customWidth="1"/>
    <col min="6" max="8" width="10.421875" style="0" customWidth="1"/>
  </cols>
  <sheetData>
    <row r="1" spans="2:8" ht="12.75">
      <c r="B1" s="119" t="s">
        <v>204</v>
      </c>
      <c r="C1" s="119"/>
      <c r="D1" s="119"/>
      <c r="F1" s="119" t="s">
        <v>215</v>
      </c>
      <c r="G1" s="119"/>
      <c r="H1" s="119"/>
    </row>
    <row r="2" spans="2:8" ht="12.75">
      <c r="B2" s="1" t="s">
        <v>0</v>
      </c>
      <c r="C2" s="1" t="s">
        <v>1</v>
      </c>
      <c r="D2" s="1" t="s">
        <v>2</v>
      </c>
      <c r="F2" s="1" t="s">
        <v>0</v>
      </c>
      <c r="G2" s="1" t="s">
        <v>1</v>
      </c>
      <c r="H2" s="1" t="s">
        <v>2</v>
      </c>
    </row>
    <row r="3" spans="2:8" ht="12.75">
      <c r="B3" s="1" t="s">
        <v>3</v>
      </c>
      <c r="C3" s="1" t="s">
        <v>3</v>
      </c>
      <c r="D3" s="1" t="s">
        <v>3</v>
      </c>
      <c r="F3" s="1" t="s">
        <v>3</v>
      </c>
      <c r="G3" s="1" t="s">
        <v>3</v>
      </c>
      <c r="H3" s="1" t="s">
        <v>3</v>
      </c>
    </row>
    <row r="5" spans="2:10" ht="12.75">
      <c r="B5" s="105">
        <v>1195</v>
      </c>
      <c r="C5" s="105">
        <v>733.37</v>
      </c>
      <c r="D5" s="104">
        <v>461.63</v>
      </c>
      <c r="E5" t="s">
        <v>4</v>
      </c>
      <c r="F5" s="105">
        <v>1258</v>
      </c>
      <c r="G5" s="105">
        <v>773</v>
      </c>
      <c r="H5" s="113">
        <f aca="true" t="shared" si="0" ref="H5:H10">F5-G5</f>
        <v>485</v>
      </c>
      <c r="J5" s="3"/>
    </row>
    <row r="6" spans="2:10" ht="12.75">
      <c r="B6" s="105">
        <v>1404</v>
      </c>
      <c r="C6" s="105">
        <v>1264</v>
      </c>
      <c r="D6" s="104">
        <v>140</v>
      </c>
      <c r="E6" t="s">
        <v>5</v>
      </c>
      <c r="F6" s="105">
        <v>1444</v>
      </c>
      <c r="G6" s="105">
        <v>1357</v>
      </c>
      <c r="H6" s="113">
        <f t="shared" si="0"/>
        <v>87</v>
      </c>
      <c r="J6" s="3"/>
    </row>
    <row r="7" spans="2:10" ht="12.75">
      <c r="B7" s="105">
        <v>950</v>
      </c>
      <c r="C7" s="105">
        <v>869</v>
      </c>
      <c r="D7" s="104">
        <v>81</v>
      </c>
      <c r="E7" t="s">
        <v>6</v>
      </c>
      <c r="F7" s="105">
        <v>918</v>
      </c>
      <c r="G7" s="105">
        <v>985</v>
      </c>
      <c r="H7" s="113">
        <f t="shared" si="0"/>
        <v>-67</v>
      </c>
      <c r="J7" s="3"/>
    </row>
    <row r="8" spans="2:10" ht="12.75">
      <c r="B8" s="105">
        <v>2479</v>
      </c>
      <c r="C8" s="105">
        <v>1242</v>
      </c>
      <c r="D8" s="104">
        <v>1237</v>
      </c>
      <c r="E8" t="s">
        <v>7</v>
      </c>
      <c r="F8" s="105">
        <v>2970</v>
      </c>
      <c r="G8" s="105">
        <v>1661</v>
      </c>
      <c r="H8" s="113">
        <f t="shared" si="0"/>
        <v>1309</v>
      </c>
      <c r="J8" s="3"/>
    </row>
    <row r="9" spans="2:10" ht="12.75">
      <c r="B9" s="105">
        <v>374</v>
      </c>
      <c r="C9" s="105">
        <v>7</v>
      </c>
      <c r="D9" s="104">
        <v>367</v>
      </c>
      <c r="E9" t="s">
        <v>8</v>
      </c>
      <c r="F9" s="105">
        <v>361</v>
      </c>
      <c r="G9" s="105">
        <v>17</v>
      </c>
      <c r="H9" s="113">
        <f t="shared" si="0"/>
        <v>344</v>
      </c>
      <c r="J9" s="3"/>
    </row>
    <row r="10" spans="2:10" ht="12.75">
      <c r="B10" s="105">
        <v>15512</v>
      </c>
      <c r="C10" s="105">
        <v>12002.43</v>
      </c>
      <c r="D10" s="104">
        <v>3509.5699999999997</v>
      </c>
      <c r="E10" t="s">
        <v>9</v>
      </c>
      <c r="F10" s="105">
        <v>14042</v>
      </c>
      <c r="G10" s="105">
        <v>10838</v>
      </c>
      <c r="H10" s="113">
        <f t="shared" si="0"/>
        <v>3204</v>
      </c>
      <c r="J10" s="3"/>
    </row>
    <row r="11" spans="2:10" ht="12.75">
      <c r="B11" s="103">
        <v>21914</v>
      </c>
      <c r="C11" s="103">
        <v>16117.8</v>
      </c>
      <c r="D11" s="103">
        <v>5796.2</v>
      </c>
      <c r="E11" t="s">
        <v>10</v>
      </c>
      <c r="F11" s="103">
        <f>SUM(F5:F10)</f>
        <v>20993</v>
      </c>
      <c r="G11" s="103">
        <f>SUM(G5:G10)</f>
        <v>15631</v>
      </c>
      <c r="H11" s="114">
        <f>SUM(H5:H10)</f>
        <v>5362</v>
      </c>
      <c r="I11" s="4"/>
      <c r="J11" s="2"/>
    </row>
    <row r="12" spans="2:8" ht="12.75">
      <c r="B12" s="5"/>
      <c r="C12" s="5"/>
      <c r="D12" s="5"/>
      <c r="F12" s="116"/>
      <c r="G12" s="117"/>
      <c r="H12" s="118"/>
    </row>
    <row r="13" spans="2:8" ht="12.75">
      <c r="B13" s="6"/>
      <c r="C13" s="6"/>
      <c r="D13" s="6"/>
      <c r="E13" s="7"/>
      <c r="F13" s="104"/>
      <c r="G13" s="104"/>
      <c r="H13" s="117"/>
    </row>
    <row r="14" spans="2:8" ht="12.75">
      <c r="B14" s="2"/>
      <c r="C14" s="2"/>
      <c r="D14" s="2"/>
      <c r="E14" t="s">
        <v>13</v>
      </c>
      <c r="F14" s="104"/>
      <c r="G14" s="104"/>
      <c r="H14" s="104"/>
    </row>
    <row r="15" spans="2:8" ht="12.75">
      <c r="B15" s="2"/>
      <c r="D15" s="49">
        <v>196</v>
      </c>
      <c r="E15" t="s">
        <v>167</v>
      </c>
      <c r="F15" s="104"/>
      <c r="G15" s="104"/>
      <c r="H15" s="46">
        <v>199</v>
      </c>
    </row>
    <row r="16" spans="2:8" ht="12.75">
      <c r="B16" s="2"/>
      <c r="D16" s="49">
        <v>1904</v>
      </c>
      <c r="E16" t="s">
        <v>169</v>
      </c>
      <c r="F16" s="104"/>
      <c r="G16" s="104"/>
      <c r="H16" s="106">
        <v>1401</v>
      </c>
    </row>
    <row r="17" spans="2:8" ht="12.75">
      <c r="B17" s="2"/>
      <c r="D17" s="50">
        <v>-646</v>
      </c>
      <c r="E17" s="46" t="s">
        <v>174</v>
      </c>
      <c r="F17" s="104"/>
      <c r="G17" s="104"/>
      <c r="H17" s="107">
        <v>-513</v>
      </c>
    </row>
    <row r="18" spans="2:8" ht="12.75">
      <c r="B18" s="2"/>
      <c r="D18" s="47"/>
      <c r="E18" t="s">
        <v>11</v>
      </c>
      <c r="F18" s="104"/>
      <c r="G18" s="104"/>
      <c r="H18" s="104"/>
    </row>
    <row r="19" spans="2:8" ht="12.75">
      <c r="B19" s="2"/>
      <c r="D19" s="47">
        <v>-1385</v>
      </c>
      <c r="E19" t="s">
        <v>190</v>
      </c>
      <c r="F19" s="104"/>
      <c r="G19" s="104"/>
      <c r="H19" s="104">
        <v>-1062</v>
      </c>
    </row>
    <row r="20" spans="2:8" ht="12.75">
      <c r="B20" s="2"/>
      <c r="D20" s="49"/>
      <c r="F20" s="104"/>
      <c r="G20" s="104"/>
      <c r="H20" s="46"/>
    </row>
    <row r="21" spans="2:8" ht="12.75">
      <c r="B21" s="2"/>
      <c r="D21" s="49"/>
      <c r="E21" t="s">
        <v>13</v>
      </c>
      <c r="F21" s="104"/>
      <c r="G21" s="104"/>
      <c r="H21" s="46"/>
    </row>
    <row r="22" spans="2:10" ht="12.75">
      <c r="B22" s="2"/>
      <c r="D22" s="51">
        <v>1258</v>
      </c>
      <c r="E22" t="s">
        <v>14</v>
      </c>
      <c r="F22" s="104"/>
      <c r="G22" s="104"/>
      <c r="H22" s="106">
        <v>1306</v>
      </c>
      <c r="J22" s="45"/>
    </row>
    <row r="23" spans="2:8" ht="12.75">
      <c r="B23" s="2"/>
      <c r="C23" s="2"/>
      <c r="D23" s="52"/>
      <c r="F23" s="104"/>
      <c r="G23" s="104"/>
      <c r="H23" s="115"/>
    </row>
    <row r="24" spans="2:9" ht="12.75">
      <c r="B24" s="2"/>
      <c r="C24" s="2"/>
      <c r="D24" s="47">
        <v>7123.2</v>
      </c>
      <c r="E24" t="s">
        <v>15</v>
      </c>
      <c r="F24" s="104"/>
      <c r="G24" s="104"/>
      <c r="H24" s="104">
        <f>SUM(H11:H23)</f>
        <v>6693</v>
      </c>
      <c r="I24" s="4"/>
    </row>
    <row r="25" spans="2:8" ht="12.75">
      <c r="B25" s="2"/>
      <c r="C25" s="2"/>
      <c r="D25" s="47"/>
      <c r="F25" s="104"/>
      <c r="G25" s="104"/>
      <c r="H25" s="104"/>
    </row>
    <row r="26" spans="2:8" ht="12.75">
      <c r="B26" s="2"/>
      <c r="C26" s="2"/>
      <c r="D26" s="47"/>
      <c r="E26" t="s">
        <v>11</v>
      </c>
      <c r="F26" s="104"/>
      <c r="G26" s="104"/>
      <c r="H26" s="104"/>
    </row>
    <row r="27" spans="2:8" ht="12.75">
      <c r="B27" s="2"/>
      <c r="C27" s="2"/>
      <c r="D27" s="47">
        <v>-2434.4</v>
      </c>
      <c r="E27" t="s">
        <v>168</v>
      </c>
      <c r="F27" s="104"/>
      <c r="G27" s="104"/>
      <c r="H27" s="104">
        <v>-1803</v>
      </c>
    </row>
    <row r="28" spans="2:8" ht="12.75">
      <c r="B28" s="2"/>
      <c r="C28" s="2"/>
      <c r="D28" s="47"/>
      <c r="F28" s="104"/>
      <c r="G28" s="104"/>
      <c r="H28" s="104"/>
    </row>
    <row r="29" spans="2:10" ht="13.5" thickBot="1">
      <c r="B29" s="2"/>
      <c r="C29" s="2"/>
      <c r="D29" s="48">
        <v>4688.799999999999</v>
      </c>
      <c r="E29" s="46" t="s">
        <v>173</v>
      </c>
      <c r="F29" s="46"/>
      <c r="G29" s="46"/>
      <c r="H29" s="108">
        <f>SUM(H24:H28)</f>
        <v>4890</v>
      </c>
      <c r="I29" s="4"/>
      <c r="J29" s="2"/>
    </row>
    <row r="30" spans="6:8" ht="13.5" thickTop="1">
      <c r="F30" s="46"/>
      <c r="G30" s="46"/>
      <c r="H30" s="46"/>
    </row>
    <row r="31" spans="6:8" ht="12.75">
      <c r="F31" s="46"/>
      <c r="G31" s="46"/>
      <c r="H31" s="46"/>
    </row>
    <row r="32" ht="12.75">
      <c r="H32" s="2"/>
    </row>
  </sheetData>
  <sheetProtection/>
  <mergeCells count="2">
    <mergeCell ref="B1:D1"/>
    <mergeCell ref="F1:H1"/>
  </mergeCells>
  <printOptions/>
  <pageMargins left="0.75" right="0.39" top="0.64" bottom="1" header="0.5" footer="0.5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2"/>
  <sheetViews>
    <sheetView zoomScalePageLayoutView="0" workbookViewId="0" topLeftCell="A1">
      <selection activeCell="H27" sqref="H27"/>
    </sheetView>
  </sheetViews>
  <sheetFormatPr defaultColWidth="9.28125" defaultRowHeight="12.75"/>
  <cols>
    <col min="1" max="1" width="4.140625" style="0" customWidth="1"/>
    <col min="2" max="4" width="10.421875" style="0" customWidth="1"/>
    <col min="5" max="5" width="41.00390625" style="0" bestFit="1" customWidth="1"/>
    <col min="6" max="8" width="10.421875" style="0" customWidth="1"/>
  </cols>
  <sheetData>
    <row r="1" spans="2:8" ht="12.75">
      <c r="B1" s="119" t="s">
        <v>204</v>
      </c>
      <c r="C1" s="119"/>
      <c r="D1" s="119"/>
      <c r="F1" s="119" t="s">
        <v>215</v>
      </c>
      <c r="G1" s="119"/>
      <c r="H1" s="119"/>
    </row>
    <row r="2" spans="2:8" ht="12.75">
      <c r="B2" s="1" t="s">
        <v>0</v>
      </c>
      <c r="C2" s="1" t="s">
        <v>1</v>
      </c>
      <c r="D2" s="1" t="s">
        <v>2</v>
      </c>
      <c r="F2" s="1" t="s">
        <v>0</v>
      </c>
      <c r="G2" s="1" t="s">
        <v>1</v>
      </c>
      <c r="H2" s="1" t="s">
        <v>2</v>
      </c>
    </row>
    <row r="3" spans="2:8" ht="12.75">
      <c r="B3" s="1" t="s">
        <v>3</v>
      </c>
      <c r="C3" s="1" t="s">
        <v>3</v>
      </c>
      <c r="D3" s="1" t="s">
        <v>3</v>
      </c>
      <c r="F3" s="1" t="s">
        <v>3</v>
      </c>
      <c r="G3" s="1" t="s">
        <v>3</v>
      </c>
      <c r="H3" s="1" t="s">
        <v>3</v>
      </c>
    </row>
    <row r="5" spans="2:12" ht="12.75">
      <c r="B5" s="105">
        <v>1195.61</v>
      </c>
      <c r="C5" s="105">
        <v>733.37</v>
      </c>
      <c r="D5" s="104">
        <v>462.2399999999999</v>
      </c>
      <c r="E5" t="s">
        <v>4</v>
      </c>
      <c r="F5" s="105">
        <f>('Subjective Analysis'!K65+'Subjective Analysis'!K72)/1000</f>
        <v>1258.005</v>
      </c>
      <c r="G5" s="105">
        <f>-('Subjective Analysis'!R65+'Subjective Analysis'!R72)/1000</f>
        <v>773.23</v>
      </c>
      <c r="H5" s="104">
        <f aca="true" t="shared" si="0" ref="H5:H10">F5-G5</f>
        <v>484.7750000000001</v>
      </c>
      <c r="J5" s="3"/>
      <c r="K5" s="3"/>
      <c r="L5" s="3"/>
    </row>
    <row r="6" spans="2:12" ht="12.75">
      <c r="B6" s="105">
        <v>1404.05</v>
      </c>
      <c r="C6" s="105">
        <v>1264.43</v>
      </c>
      <c r="D6" s="104">
        <v>139.6199999999999</v>
      </c>
      <c r="E6" t="s">
        <v>5</v>
      </c>
      <c r="F6" s="105">
        <f>('Subjective Analysis'!K74+'Subjective Analysis'!K82)/1000</f>
        <v>1444.105</v>
      </c>
      <c r="G6" s="105">
        <f>-('Subjective Analysis'!R74+'Subjective Analysis'!R82)/1000</f>
        <v>1357.3</v>
      </c>
      <c r="H6" s="104">
        <f t="shared" si="0"/>
        <v>86.80500000000006</v>
      </c>
      <c r="J6" s="3"/>
      <c r="K6" s="3"/>
      <c r="L6" s="3"/>
    </row>
    <row r="7" spans="2:12" ht="12.75">
      <c r="B7" s="105">
        <v>949.76</v>
      </c>
      <c r="C7" s="105">
        <v>868.54</v>
      </c>
      <c r="D7" s="104">
        <v>81.22000000000003</v>
      </c>
      <c r="E7" t="s">
        <v>6</v>
      </c>
      <c r="F7" s="105">
        <f>('Subjective Analysis'!K76+'Subjective Analysis'!K89)/1000</f>
        <v>918.296</v>
      </c>
      <c r="G7" s="105">
        <f>-('Subjective Analysis'!R76+'Subjective Analysis'!R89)/1000</f>
        <v>985.221</v>
      </c>
      <c r="H7" s="104">
        <f t="shared" si="0"/>
        <v>-66.92499999999995</v>
      </c>
      <c r="J7" s="3"/>
      <c r="K7" s="3"/>
      <c r="L7" s="3"/>
    </row>
    <row r="8" spans="2:12" ht="12.75">
      <c r="B8" s="105">
        <v>2478.669921144</v>
      </c>
      <c r="C8" s="105">
        <v>1242.25</v>
      </c>
      <c r="D8" s="104">
        <v>1236.419921144</v>
      </c>
      <c r="E8" t="s">
        <v>7</v>
      </c>
      <c r="F8" s="105">
        <f>'Subjective Analysis'!K105/1000</f>
        <v>2970.26056</v>
      </c>
      <c r="G8" s="105">
        <f>-'Subjective Analysis'!R105/1000</f>
        <v>1660.842</v>
      </c>
      <c r="H8" s="104">
        <f t="shared" si="0"/>
        <v>1309.41856</v>
      </c>
      <c r="J8" s="3"/>
      <c r="K8" s="3"/>
      <c r="L8" s="3"/>
    </row>
    <row r="9" spans="2:12" ht="12.75">
      <c r="B9" s="105">
        <v>374.22</v>
      </c>
      <c r="C9" s="105">
        <v>7.62</v>
      </c>
      <c r="D9" s="104">
        <v>366.6</v>
      </c>
      <c r="E9" t="s">
        <v>8</v>
      </c>
      <c r="F9" s="105">
        <f>'Subjective Analysis'!K95/1000</f>
        <v>361.295</v>
      </c>
      <c r="G9" s="105">
        <f>-'Subjective Analysis'!R95/1000</f>
        <v>16.77</v>
      </c>
      <c r="H9" s="104">
        <f t="shared" si="0"/>
        <v>344.52500000000003</v>
      </c>
      <c r="J9" s="3"/>
      <c r="K9" s="3"/>
      <c r="L9" s="3"/>
    </row>
    <row r="10" spans="2:12" ht="12.75">
      <c r="B10" s="105">
        <v>15511.870379999998</v>
      </c>
      <c r="C10" s="105">
        <v>12002.43</v>
      </c>
      <c r="D10" s="104">
        <v>3509.440379999998</v>
      </c>
      <c r="E10" t="s">
        <v>9</v>
      </c>
      <c r="F10" s="105">
        <f>('Subjective Analysis'!K19+'Subjective Analysis'!K23+'Subjective Analysis'!K54)/1000</f>
        <v>14041.583326378379</v>
      </c>
      <c r="G10" s="105">
        <f>-('Subjective Analysis'!R19+'Subjective Analysis'!R23+'Subjective Analysis'!R54)/1000</f>
        <v>10837.742</v>
      </c>
      <c r="H10" s="104">
        <f t="shared" si="0"/>
        <v>3203.8413263783787</v>
      </c>
      <c r="J10" s="3"/>
      <c r="K10" s="3"/>
      <c r="L10" s="3"/>
    </row>
    <row r="11" spans="2:10" ht="12.75">
      <c r="B11" s="103">
        <v>21914.180301144</v>
      </c>
      <c r="C11" s="103">
        <v>16118.64</v>
      </c>
      <c r="D11" s="103">
        <v>5795.540301143998</v>
      </c>
      <c r="E11" t="s">
        <v>10</v>
      </c>
      <c r="F11" s="103">
        <f>SUM(F5:F10)</f>
        <v>20993.54488637838</v>
      </c>
      <c r="G11" s="103">
        <f>SUM(G5:G10)</f>
        <v>15631.105</v>
      </c>
      <c r="H11" s="103">
        <f>SUM(H5:H10)</f>
        <v>5362.439886378379</v>
      </c>
      <c r="I11" s="4"/>
      <c r="J11" s="2"/>
    </row>
    <row r="12" spans="2:8" ht="12.75">
      <c r="B12" s="5"/>
      <c r="C12" s="5"/>
      <c r="D12" s="5"/>
      <c r="F12" s="56"/>
      <c r="G12" s="56"/>
      <c r="H12" s="56"/>
    </row>
    <row r="13" spans="2:8" ht="12.75">
      <c r="B13" s="6"/>
      <c r="C13" s="6"/>
      <c r="D13" s="6"/>
      <c r="E13" s="7"/>
      <c r="F13" s="54"/>
      <c r="G13" s="55"/>
      <c r="H13" s="55"/>
    </row>
    <row r="14" spans="2:8" ht="12.75">
      <c r="B14" s="2"/>
      <c r="C14" s="2"/>
      <c r="D14" s="2"/>
      <c r="E14" t="s">
        <v>13</v>
      </c>
      <c r="F14" s="53"/>
      <c r="G14" s="53"/>
      <c r="H14" s="53"/>
    </row>
    <row r="15" spans="2:8" ht="12.75">
      <c r="B15" s="2"/>
      <c r="D15" s="49">
        <v>196</v>
      </c>
      <c r="E15" t="s">
        <v>167</v>
      </c>
      <c r="F15" s="53"/>
      <c r="G15" s="53"/>
      <c r="H15" s="46">
        <v>199</v>
      </c>
    </row>
    <row r="16" spans="2:8" ht="12.75">
      <c r="B16" s="2"/>
      <c r="D16" s="49">
        <v>1904</v>
      </c>
      <c r="E16" t="s">
        <v>169</v>
      </c>
      <c r="F16" s="53"/>
      <c r="G16" s="53"/>
      <c r="H16" s="106">
        <v>1401</v>
      </c>
    </row>
    <row r="17" spans="2:8" ht="12.75">
      <c r="B17" s="2"/>
      <c r="D17" s="50">
        <v>-645</v>
      </c>
      <c r="E17" s="46" t="s">
        <v>174</v>
      </c>
      <c r="F17" s="53"/>
      <c r="G17" s="53"/>
      <c r="H17" s="107">
        <v>-513</v>
      </c>
    </row>
    <row r="18" spans="2:8" ht="12.75">
      <c r="B18" s="2"/>
      <c r="D18" s="47"/>
      <c r="E18" t="s">
        <v>11</v>
      </c>
      <c r="F18" s="53"/>
      <c r="G18" s="53"/>
      <c r="H18" s="104"/>
    </row>
    <row r="19" spans="2:8" ht="12.75">
      <c r="B19" s="2"/>
      <c r="D19" s="47">
        <v>-1385.4</v>
      </c>
      <c r="E19" t="s">
        <v>190</v>
      </c>
      <c r="F19" s="53"/>
      <c r="G19" s="53"/>
      <c r="H19" s="104">
        <v>-1062</v>
      </c>
    </row>
    <row r="20" spans="2:8" ht="12.75">
      <c r="B20" s="2"/>
      <c r="D20" s="49"/>
      <c r="F20" s="53"/>
      <c r="G20" s="53"/>
      <c r="H20" s="46"/>
    </row>
    <row r="21" spans="2:8" ht="12.75">
      <c r="B21" s="2"/>
      <c r="D21" s="49"/>
      <c r="E21" t="s">
        <v>13</v>
      </c>
      <c r="F21" s="53"/>
      <c r="G21" s="53"/>
      <c r="H21" s="46"/>
    </row>
    <row r="22" spans="2:10" ht="12.75">
      <c r="B22" s="2"/>
      <c r="D22" s="51">
        <v>1258</v>
      </c>
      <c r="E22" t="s">
        <v>14</v>
      </c>
      <c r="F22" s="53"/>
      <c r="G22" s="53"/>
      <c r="H22" s="106">
        <v>1306</v>
      </c>
      <c r="J22" s="45"/>
    </row>
    <row r="23" spans="2:8" ht="12.75">
      <c r="B23" s="2"/>
      <c r="C23" s="2"/>
      <c r="D23" s="52"/>
      <c r="F23" s="53"/>
      <c r="G23" s="53"/>
      <c r="H23" s="115"/>
    </row>
    <row r="24" spans="2:9" ht="12.75">
      <c r="B24" s="2"/>
      <c r="C24" s="2"/>
      <c r="D24" s="47">
        <v>7123.140301143998</v>
      </c>
      <c r="E24" t="s">
        <v>15</v>
      </c>
      <c r="F24" s="53"/>
      <c r="G24" s="53"/>
      <c r="H24" s="104">
        <f>SUM(H11:H23)</f>
        <v>6693.439886378379</v>
      </c>
      <c r="I24" s="4"/>
    </row>
    <row r="25" spans="2:8" ht="12.75">
      <c r="B25" s="2"/>
      <c r="C25" s="2"/>
      <c r="D25" s="47"/>
      <c r="F25" s="53"/>
      <c r="G25" s="53"/>
      <c r="H25" s="104"/>
    </row>
    <row r="26" spans="2:8" ht="12.75">
      <c r="B26" s="2"/>
      <c r="C26" s="2"/>
      <c r="D26" s="47"/>
      <c r="E26" t="s">
        <v>11</v>
      </c>
      <c r="F26" s="53"/>
      <c r="G26" s="53"/>
      <c r="H26" s="104"/>
    </row>
    <row r="27" spans="2:8" ht="12.75">
      <c r="B27" s="2"/>
      <c r="C27" s="2"/>
      <c r="D27" s="47">
        <v>-2434</v>
      </c>
      <c r="E27" t="s">
        <v>168</v>
      </c>
      <c r="F27" s="53"/>
      <c r="G27" s="53"/>
      <c r="H27" s="104">
        <v>-1803</v>
      </c>
    </row>
    <row r="28" spans="2:8" ht="12.75">
      <c r="B28" s="2"/>
      <c r="C28" s="2"/>
      <c r="D28" s="47"/>
      <c r="F28" s="53"/>
      <c r="G28" s="53"/>
      <c r="H28" s="104"/>
    </row>
    <row r="29" spans="2:10" ht="13.5" thickBot="1">
      <c r="B29" s="2"/>
      <c r="C29" s="2"/>
      <c r="D29" s="48">
        <v>4689.140301143998</v>
      </c>
      <c r="E29" s="46" t="s">
        <v>173</v>
      </c>
      <c r="F29" s="53"/>
      <c r="G29" s="53"/>
      <c r="H29" s="108">
        <f>SUM(H24:H28)</f>
        <v>4890.439886378379</v>
      </c>
      <c r="I29" s="4"/>
      <c r="J29" s="2"/>
    </row>
    <row r="30" ht="13.5" thickTop="1">
      <c r="H30" s="46"/>
    </row>
    <row r="32" ht="12.75">
      <c r="H32" s="2"/>
    </row>
  </sheetData>
  <sheetProtection/>
  <mergeCells count="2">
    <mergeCell ref="B1:D1"/>
    <mergeCell ref="F1:H1"/>
  </mergeCells>
  <printOptions/>
  <pageMargins left="0.75" right="0.75" top="1" bottom="1" header="0.5" footer="0.5"/>
  <pageSetup fitToHeight="1" fitToWidth="1" horizontalDpi="600" verticalDpi="600" orientation="portrait" paperSize="9" scale="81" r:id="rId1"/>
  <ignoredErrors>
    <ignoredError sqref="H1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4"/>
  <sheetViews>
    <sheetView zoomScalePageLayoutView="0" workbookViewId="0" topLeftCell="A1">
      <selection activeCell="K110" sqref="K110"/>
    </sheetView>
  </sheetViews>
  <sheetFormatPr defaultColWidth="9.140625" defaultRowHeight="12.75"/>
  <cols>
    <col min="1" max="1" width="31.7109375" style="57" customWidth="1"/>
    <col min="2" max="2" width="3.140625" style="57" customWidth="1"/>
    <col min="3" max="4" width="11.140625" style="57" customWidth="1"/>
    <col min="5" max="5" width="9.421875" style="57" customWidth="1"/>
    <col min="6" max="6" width="11.57421875" style="57" customWidth="1"/>
    <col min="7" max="10" width="10.57421875" style="57" customWidth="1"/>
    <col min="11" max="11" width="10.8515625" style="57" customWidth="1"/>
    <col min="12" max="12" width="2.8515625" style="57" customWidth="1"/>
    <col min="13" max="13" width="12.28125" style="57" customWidth="1"/>
    <col min="14" max="14" width="11.28125" style="57" customWidth="1"/>
    <col min="15" max="15" width="9.140625" style="57" customWidth="1"/>
    <col min="16" max="16" width="8.00390625" style="57" customWidth="1"/>
    <col min="17" max="17" width="9.57421875" style="57" customWidth="1"/>
    <col min="18" max="18" width="11.7109375" style="57" customWidth="1"/>
    <col min="19" max="19" width="3.140625" style="57" customWidth="1"/>
    <col min="20" max="20" width="11.140625" style="57" customWidth="1"/>
    <col min="21" max="16384" width="9.140625" style="57" customWidth="1"/>
  </cols>
  <sheetData>
    <row r="1" ht="12.75">
      <c r="G1" s="57" t="s">
        <v>140</v>
      </c>
    </row>
    <row r="2" ht="12.75">
      <c r="G2" s="58"/>
    </row>
    <row r="3" ht="12.75">
      <c r="G3" s="58" t="s">
        <v>198</v>
      </c>
    </row>
    <row r="4" ht="12.75">
      <c r="G4" s="58"/>
    </row>
    <row r="5" ht="12.75">
      <c r="G5" s="58" t="s">
        <v>141</v>
      </c>
    </row>
    <row r="6" ht="12.75">
      <c r="G6" s="58"/>
    </row>
    <row r="8" spans="1:20" ht="12.75">
      <c r="A8" s="57" t="s">
        <v>23</v>
      </c>
      <c r="C8" s="57" t="s">
        <v>142</v>
      </c>
      <c r="D8" s="57" t="s">
        <v>143</v>
      </c>
      <c r="E8" s="57" t="s">
        <v>144</v>
      </c>
      <c r="F8" s="57" t="s">
        <v>145</v>
      </c>
      <c r="G8" s="57" t="s">
        <v>146</v>
      </c>
      <c r="H8" s="57" t="s">
        <v>147</v>
      </c>
      <c r="I8" s="57" t="s">
        <v>148</v>
      </c>
      <c r="J8" s="57" t="s">
        <v>149</v>
      </c>
      <c r="K8" s="57" t="s">
        <v>150</v>
      </c>
      <c r="M8" s="57" t="s">
        <v>151</v>
      </c>
      <c r="N8" s="57" t="s">
        <v>152</v>
      </c>
      <c r="O8" s="57" t="s">
        <v>153</v>
      </c>
      <c r="P8" s="57" t="s">
        <v>191</v>
      </c>
      <c r="Q8" s="57" t="s">
        <v>149</v>
      </c>
      <c r="R8" s="57" t="s">
        <v>150</v>
      </c>
      <c r="T8" s="57" t="s">
        <v>154</v>
      </c>
    </row>
    <row r="9" spans="1:20" ht="12.75">
      <c r="A9" s="58"/>
      <c r="C9" s="59"/>
      <c r="D9" s="59"/>
      <c r="E9" s="59"/>
      <c r="F9" s="59" t="s">
        <v>155</v>
      </c>
      <c r="G9" s="59" t="s">
        <v>156</v>
      </c>
      <c r="H9" s="59" t="s">
        <v>157</v>
      </c>
      <c r="I9" s="59" t="s">
        <v>158</v>
      </c>
      <c r="J9" s="59" t="s">
        <v>159</v>
      </c>
      <c r="K9" s="60" t="s">
        <v>160</v>
      </c>
      <c r="M9" s="60" t="s">
        <v>1</v>
      </c>
      <c r="N9" s="59" t="s">
        <v>161</v>
      </c>
      <c r="O9" s="59" t="s">
        <v>162</v>
      </c>
      <c r="P9" s="59"/>
      <c r="Q9" s="59" t="s">
        <v>1</v>
      </c>
      <c r="R9" s="60" t="s">
        <v>1</v>
      </c>
      <c r="T9" s="60" t="s">
        <v>163</v>
      </c>
    </row>
    <row r="10" spans="1:20" ht="12.75">
      <c r="A10" s="58"/>
      <c r="C10" s="59"/>
      <c r="D10" s="59"/>
      <c r="E10" s="59"/>
      <c r="F10" s="59"/>
      <c r="G10" s="59"/>
      <c r="H10" s="59"/>
      <c r="I10" s="59"/>
      <c r="J10" s="59"/>
      <c r="K10" s="59"/>
      <c r="M10" s="60"/>
      <c r="N10" s="59"/>
      <c r="O10" s="59"/>
      <c r="Q10" s="59"/>
      <c r="R10" s="60"/>
      <c r="T10" s="60"/>
    </row>
    <row r="11" spans="1:20" ht="12.75">
      <c r="A11" s="57" t="s">
        <v>170</v>
      </c>
      <c r="C11" s="57">
        <v>466220</v>
      </c>
      <c r="E11" s="57">
        <v>2200</v>
      </c>
      <c r="F11" s="57">
        <v>7650</v>
      </c>
      <c r="K11" s="57">
        <v>476070</v>
      </c>
      <c r="M11" s="57">
        <v>-41500</v>
      </c>
      <c r="R11" s="57">
        <v>-41500</v>
      </c>
      <c r="T11" s="57">
        <v>434570</v>
      </c>
    </row>
    <row r="12" spans="1:20" ht="12.75">
      <c r="A12" s="57" t="s">
        <v>171</v>
      </c>
      <c r="C12" s="61">
        <v>191310</v>
      </c>
      <c r="D12" s="61">
        <v>0</v>
      </c>
      <c r="E12" s="61">
        <v>1300</v>
      </c>
      <c r="F12" s="61">
        <v>5445</v>
      </c>
      <c r="G12" s="61"/>
      <c r="H12" s="61"/>
      <c r="I12" s="61"/>
      <c r="K12" s="61">
        <v>198055</v>
      </c>
      <c r="M12" s="62">
        <v>-4560</v>
      </c>
      <c r="R12" s="62">
        <v>-4560</v>
      </c>
      <c r="T12" s="63">
        <v>193495</v>
      </c>
    </row>
    <row r="13" spans="1:20" ht="12.75">
      <c r="A13" s="57" t="s">
        <v>30</v>
      </c>
      <c r="C13" s="61">
        <v>120290</v>
      </c>
      <c r="D13" s="61"/>
      <c r="E13" s="61">
        <v>110</v>
      </c>
      <c r="F13" s="61">
        <v>35390</v>
      </c>
      <c r="G13" s="61"/>
      <c r="H13" s="61"/>
      <c r="I13" s="61"/>
      <c r="K13" s="61">
        <v>155790</v>
      </c>
      <c r="M13" s="64">
        <v>-800</v>
      </c>
      <c r="R13" s="64">
        <v>-800</v>
      </c>
      <c r="T13" s="63">
        <v>154990</v>
      </c>
    </row>
    <row r="14" spans="1:20" ht="12.75">
      <c r="A14" s="57" t="s">
        <v>32</v>
      </c>
      <c r="C14" s="61">
        <v>305170</v>
      </c>
      <c r="D14" s="61">
        <v>10.3</v>
      </c>
      <c r="E14" s="61">
        <v>1500</v>
      </c>
      <c r="F14" s="61">
        <v>23670</v>
      </c>
      <c r="G14" s="61"/>
      <c r="H14" s="61"/>
      <c r="I14" s="61"/>
      <c r="K14" s="61">
        <v>330350.3</v>
      </c>
      <c r="M14" s="64">
        <v>-12500</v>
      </c>
      <c r="R14" s="64">
        <v>-12500</v>
      </c>
      <c r="T14" s="63">
        <v>317850.3</v>
      </c>
    </row>
    <row r="15" spans="1:20" ht="12.75">
      <c r="A15" s="57" t="s">
        <v>207</v>
      </c>
      <c r="C15" s="61">
        <v>16490</v>
      </c>
      <c r="D15" s="61"/>
      <c r="E15" s="61">
        <v>1500</v>
      </c>
      <c r="F15" s="61">
        <v>785</v>
      </c>
      <c r="G15" s="61"/>
      <c r="H15" s="61"/>
      <c r="I15" s="61"/>
      <c r="K15" s="61">
        <v>18775</v>
      </c>
      <c r="M15" s="64"/>
      <c r="Q15" s="57">
        <v>-10000</v>
      </c>
      <c r="R15" s="64">
        <v>-10000</v>
      </c>
      <c r="T15" s="63">
        <v>8775</v>
      </c>
    </row>
    <row r="16" spans="1:20" ht="12.75">
      <c r="A16" s="57" t="s">
        <v>208</v>
      </c>
      <c r="C16" s="61"/>
      <c r="D16" s="61"/>
      <c r="E16" s="61"/>
      <c r="F16" s="61">
        <v>1000</v>
      </c>
      <c r="G16" s="61"/>
      <c r="H16" s="61"/>
      <c r="I16" s="61"/>
      <c r="K16" s="61">
        <v>1000</v>
      </c>
      <c r="M16" s="64"/>
      <c r="R16" s="64">
        <v>0</v>
      </c>
      <c r="T16" s="63">
        <v>1000</v>
      </c>
    </row>
    <row r="17" spans="1:20" ht="12.75">
      <c r="A17" s="57" t="s">
        <v>209</v>
      </c>
      <c r="C17" s="61">
        <v>0</v>
      </c>
      <c r="D17" s="61">
        <v>0</v>
      </c>
      <c r="E17" s="61">
        <v>0</v>
      </c>
      <c r="F17" s="61">
        <v>16560</v>
      </c>
      <c r="G17" s="61"/>
      <c r="H17" s="61">
        <v>8000000</v>
      </c>
      <c r="I17" s="61"/>
      <c r="K17" s="61">
        <v>8016560</v>
      </c>
      <c r="M17" s="57">
        <v>-8131000</v>
      </c>
      <c r="N17" s="57">
        <v>-275680</v>
      </c>
      <c r="O17" s="57">
        <v>-97000</v>
      </c>
      <c r="R17" s="57">
        <v>-8503680</v>
      </c>
      <c r="T17" s="63">
        <v>-487120</v>
      </c>
    </row>
    <row r="18" spans="1:20" ht="12.75">
      <c r="A18" s="57" t="s">
        <v>33</v>
      </c>
      <c r="C18" s="61">
        <v>416850</v>
      </c>
      <c r="D18" s="61"/>
      <c r="E18" s="61">
        <v>4500</v>
      </c>
      <c r="F18" s="61">
        <v>183180</v>
      </c>
      <c r="G18" s="61"/>
      <c r="H18" s="61">
        <v>0</v>
      </c>
      <c r="I18" s="61"/>
      <c r="K18" s="61">
        <v>604530</v>
      </c>
      <c r="M18" s="64">
        <v>-5000</v>
      </c>
      <c r="N18" s="63">
        <v>0</v>
      </c>
      <c r="O18" s="57">
        <v>0</v>
      </c>
      <c r="R18" s="63">
        <v>-5000</v>
      </c>
      <c r="T18" s="63">
        <v>599530</v>
      </c>
    </row>
    <row r="19" spans="1:20" ht="12.75">
      <c r="A19" s="69" t="s">
        <v>34</v>
      </c>
      <c r="C19" s="65">
        <v>1516330</v>
      </c>
      <c r="D19" s="65">
        <v>10.3</v>
      </c>
      <c r="E19" s="65">
        <v>11110</v>
      </c>
      <c r="F19" s="65">
        <v>273680</v>
      </c>
      <c r="G19" s="65">
        <v>0</v>
      </c>
      <c r="H19" s="65">
        <v>8000000</v>
      </c>
      <c r="I19" s="65">
        <v>0</v>
      </c>
      <c r="J19" s="66">
        <v>0</v>
      </c>
      <c r="K19" s="65">
        <v>9801130.3</v>
      </c>
      <c r="M19" s="67">
        <v>-8195360</v>
      </c>
      <c r="N19" s="66">
        <v>-275680</v>
      </c>
      <c r="O19" s="66">
        <v>-97000</v>
      </c>
      <c r="P19" s="66">
        <v>0</v>
      </c>
      <c r="Q19" s="66">
        <v>-10000</v>
      </c>
      <c r="R19" s="67">
        <v>-8578040</v>
      </c>
      <c r="T19" s="68">
        <v>1223090.3</v>
      </c>
    </row>
    <row r="20" spans="3:20" s="69" customFormat="1" ht="12.75">
      <c r="C20" s="70"/>
      <c r="D20" s="70"/>
      <c r="E20" s="70"/>
      <c r="F20" s="70"/>
      <c r="G20" s="70"/>
      <c r="H20" s="70"/>
      <c r="I20" s="70"/>
      <c r="K20" s="70"/>
      <c r="M20" s="71"/>
      <c r="N20" s="72"/>
      <c r="O20" s="71"/>
      <c r="P20" s="71"/>
      <c r="Q20" s="71"/>
      <c r="R20" s="72"/>
      <c r="T20" s="72"/>
    </row>
    <row r="21" spans="1:20" ht="14.25">
      <c r="A21" s="73" t="s">
        <v>36</v>
      </c>
      <c r="C21" s="61">
        <v>275970</v>
      </c>
      <c r="D21" s="61">
        <v>2020</v>
      </c>
      <c r="E21" s="61">
        <v>750</v>
      </c>
      <c r="F21" s="61">
        <v>157590</v>
      </c>
      <c r="G21" s="61"/>
      <c r="H21" s="61"/>
      <c r="I21" s="61"/>
      <c r="K21" s="61">
        <v>436330</v>
      </c>
      <c r="M21" s="63">
        <v>0</v>
      </c>
      <c r="N21" s="72"/>
      <c r="O21" s="72"/>
      <c r="P21" s="72"/>
      <c r="Q21" s="72"/>
      <c r="R21" s="72">
        <v>0</v>
      </c>
      <c r="T21" s="70">
        <v>436330</v>
      </c>
    </row>
    <row r="22" spans="1:20" ht="12.75">
      <c r="A22" s="57" t="s">
        <v>175</v>
      </c>
      <c r="C22" s="61">
        <v>131220</v>
      </c>
      <c r="D22" s="61">
        <v>0</v>
      </c>
      <c r="E22" s="61">
        <v>700</v>
      </c>
      <c r="F22" s="61">
        <v>87020</v>
      </c>
      <c r="G22" s="61"/>
      <c r="H22" s="61"/>
      <c r="I22" s="61"/>
      <c r="K22" s="61">
        <v>218940</v>
      </c>
      <c r="M22" s="57">
        <v>-52150</v>
      </c>
      <c r="N22" s="57">
        <v>0</v>
      </c>
      <c r="R22" s="57">
        <v>-52150</v>
      </c>
      <c r="T22" s="63">
        <v>166790</v>
      </c>
    </row>
    <row r="23" spans="1:20" ht="12.75">
      <c r="A23" s="69" t="s">
        <v>192</v>
      </c>
      <c r="C23" s="65">
        <v>407190</v>
      </c>
      <c r="D23" s="65">
        <v>2020</v>
      </c>
      <c r="E23" s="65">
        <v>1450</v>
      </c>
      <c r="F23" s="65">
        <v>244610</v>
      </c>
      <c r="G23" s="65">
        <v>0</v>
      </c>
      <c r="H23" s="65">
        <v>0</v>
      </c>
      <c r="I23" s="65">
        <v>0</v>
      </c>
      <c r="J23" s="66">
        <v>0</v>
      </c>
      <c r="K23" s="65">
        <v>655270</v>
      </c>
      <c r="L23" s="66"/>
      <c r="M23" s="66">
        <v>-52150</v>
      </c>
      <c r="N23" s="66">
        <v>0</v>
      </c>
      <c r="O23" s="66">
        <v>0</v>
      </c>
      <c r="P23" s="66">
        <v>0</v>
      </c>
      <c r="Q23" s="66">
        <v>0</v>
      </c>
      <c r="R23" s="66">
        <v>-52150</v>
      </c>
      <c r="S23" s="66"/>
      <c r="T23" s="68">
        <v>603120</v>
      </c>
    </row>
    <row r="24" spans="1:20" ht="12.75">
      <c r="A24" s="69"/>
      <c r="C24" s="70"/>
      <c r="D24" s="70"/>
      <c r="E24" s="70"/>
      <c r="F24" s="70"/>
      <c r="G24" s="70"/>
      <c r="H24" s="70"/>
      <c r="I24" s="70"/>
      <c r="J24" s="69"/>
      <c r="K24" s="70"/>
      <c r="L24" s="69"/>
      <c r="M24" s="69"/>
      <c r="N24" s="69"/>
      <c r="O24" s="69"/>
      <c r="P24" s="69"/>
      <c r="Q24" s="69"/>
      <c r="R24" s="69"/>
      <c r="S24" s="69"/>
      <c r="T24" s="72"/>
    </row>
    <row r="25" spans="3:20" s="69" customFormat="1" ht="12.75">
      <c r="C25" s="70"/>
      <c r="D25" s="70"/>
      <c r="E25" s="70"/>
      <c r="F25" s="70"/>
      <c r="G25" s="70"/>
      <c r="H25" s="70"/>
      <c r="I25" s="70"/>
      <c r="K25" s="70"/>
      <c r="M25" s="72"/>
      <c r="R25" s="72"/>
      <c r="T25" s="72"/>
    </row>
    <row r="26" spans="1:20" ht="12.75">
      <c r="A26" s="38" t="s">
        <v>39</v>
      </c>
      <c r="C26" s="70">
        <v>23677</v>
      </c>
      <c r="D26" s="70"/>
      <c r="E26" s="70">
        <v>200</v>
      </c>
      <c r="F26" s="70">
        <v>6963</v>
      </c>
      <c r="G26" s="70"/>
      <c r="H26" s="70"/>
      <c r="I26" s="70"/>
      <c r="J26" s="70"/>
      <c r="K26" s="70">
        <v>30840</v>
      </c>
      <c r="M26" s="72">
        <v>0</v>
      </c>
      <c r="N26" s="70"/>
      <c r="O26" s="70"/>
      <c r="P26" s="70"/>
      <c r="Q26" s="70"/>
      <c r="R26" s="63">
        <v>0</v>
      </c>
      <c r="T26" s="70">
        <v>30840</v>
      </c>
    </row>
    <row r="27" spans="1:20" ht="12.75">
      <c r="A27" s="57" t="s">
        <v>40</v>
      </c>
      <c r="C27" s="61">
        <v>227710</v>
      </c>
      <c r="D27" s="61">
        <v>80</v>
      </c>
      <c r="E27" s="61">
        <v>0</v>
      </c>
      <c r="F27" s="61">
        <v>25980</v>
      </c>
      <c r="G27" s="61"/>
      <c r="H27" s="61"/>
      <c r="I27" s="61"/>
      <c r="K27" s="61">
        <v>253770</v>
      </c>
      <c r="M27" s="57">
        <v>0</v>
      </c>
      <c r="R27" s="57">
        <v>0</v>
      </c>
      <c r="T27" s="63">
        <v>253770</v>
      </c>
    </row>
    <row r="28" spans="1:20" ht="12.75">
      <c r="A28" s="57" t="s">
        <v>41</v>
      </c>
      <c r="C28" s="61">
        <v>31300</v>
      </c>
      <c r="D28" s="61">
        <v>1500</v>
      </c>
      <c r="E28" s="61">
        <v>0</v>
      </c>
      <c r="F28" s="61">
        <v>15690</v>
      </c>
      <c r="G28" s="61"/>
      <c r="H28" s="61"/>
      <c r="I28" s="61"/>
      <c r="K28" s="61">
        <v>48490</v>
      </c>
      <c r="M28" s="57">
        <v>0</v>
      </c>
      <c r="R28" s="57">
        <v>0</v>
      </c>
      <c r="T28" s="63">
        <v>48490</v>
      </c>
    </row>
    <row r="29" spans="1:20" ht="12.75">
      <c r="A29" s="57" t="s">
        <v>42</v>
      </c>
      <c r="C29" s="61">
        <v>30060</v>
      </c>
      <c r="D29" s="61"/>
      <c r="E29" s="61">
        <v>500</v>
      </c>
      <c r="F29" s="61">
        <v>33380</v>
      </c>
      <c r="G29" s="61"/>
      <c r="H29" s="61"/>
      <c r="I29" s="61"/>
      <c r="K29" s="61">
        <v>63940</v>
      </c>
      <c r="M29" s="62">
        <v>-1400</v>
      </c>
      <c r="N29" s="57">
        <v>0</v>
      </c>
      <c r="R29" s="62">
        <v>-1400</v>
      </c>
      <c r="T29" s="63">
        <v>62540</v>
      </c>
    </row>
    <row r="30" spans="1:20" ht="12.75">
      <c r="A30" s="57" t="s">
        <v>43</v>
      </c>
      <c r="C30" s="61">
        <v>145700</v>
      </c>
      <c r="D30" s="61"/>
      <c r="E30" s="61">
        <v>250</v>
      </c>
      <c r="F30" s="61">
        <v>34290</v>
      </c>
      <c r="G30" s="61"/>
      <c r="H30" s="61"/>
      <c r="I30" s="61"/>
      <c r="K30" s="61">
        <v>180240</v>
      </c>
      <c r="M30" s="57">
        <v>-15000</v>
      </c>
      <c r="R30" s="57">
        <v>-15000</v>
      </c>
      <c r="T30" s="63">
        <v>165240</v>
      </c>
    </row>
    <row r="31" spans="1:20" ht="12.75">
      <c r="A31" s="69" t="s">
        <v>44</v>
      </c>
      <c r="C31" s="65">
        <v>458447</v>
      </c>
      <c r="D31" s="65">
        <v>1580</v>
      </c>
      <c r="E31" s="65">
        <v>950</v>
      </c>
      <c r="F31" s="65">
        <v>116303</v>
      </c>
      <c r="G31" s="65">
        <v>0</v>
      </c>
      <c r="H31" s="65">
        <v>0</v>
      </c>
      <c r="I31" s="65">
        <v>0</v>
      </c>
      <c r="J31" s="66">
        <v>0</v>
      </c>
      <c r="K31" s="65">
        <v>577280</v>
      </c>
      <c r="L31" s="66"/>
      <c r="M31" s="67">
        <v>-16400</v>
      </c>
      <c r="N31" s="66">
        <v>0</v>
      </c>
      <c r="O31" s="66">
        <v>0</v>
      </c>
      <c r="P31" s="66">
        <v>0</v>
      </c>
      <c r="Q31" s="66">
        <v>0</v>
      </c>
      <c r="R31" s="68">
        <v>-16400</v>
      </c>
      <c r="S31" s="66"/>
      <c r="T31" s="68">
        <v>560880</v>
      </c>
    </row>
    <row r="32" spans="1:20" ht="12.75">
      <c r="A32" s="69"/>
      <c r="C32" s="70"/>
      <c r="D32" s="70"/>
      <c r="E32" s="70"/>
      <c r="F32" s="70"/>
      <c r="G32" s="70"/>
      <c r="H32" s="70"/>
      <c r="I32" s="70"/>
      <c r="J32" s="69"/>
      <c r="K32" s="70"/>
      <c r="M32" s="71"/>
      <c r="N32" s="69"/>
      <c r="O32" s="69"/>
      <c r="P32" s="69"/>
      <c r="Q32" s="69"/>
      <c r="R32" s="72"/>
      <c r="T32" s="72"/>
    </row>
    <row r="33" spans="1:20" ht="12.75">
      <c r="A33" s="57" t="s">
        <v>164</v>
      </c>
      <c r="C33" s="61">
        <v>580510</v>
      </c>
      <c r="D33" s="61"/>
      <c r="E33" s="61"/>
      <c r="F33" s="61">
        <v>241910</v>
      </c>
      <c r="G33" s="61"/>
      <c r="H33" s="61"/>
      <c r="I33" s="61"/>
      <c r="K33" s="61">
        <v>822420</v>
      </c>
      <c r="M33" s="64">
        <v>-3950</v>
      </c>
      <c r="R33" s="63">
        <v>-3950</v>
      </c>
      <c r="T33" s="63">
        <v>818470</v>
      </c>
    </row>
    <row r="34" spans="1:20" ht="12.75">
      <c r="A34" s="57" t="s">
        <v>199</v>
      </c>
      <c r="C34" s="61">
        <v>0</v>
      </c>
      <c r="D34" s="61">
        <v>0</v>
      </c>
      <c r="E34" s="61">
        <v>0</v>
      </c>
      <c r="F34" s="61">
        <v>10000</v>
      </c>
      <c r="G34" s="61">
        <v>0</v>
      </c>
      <c r="H34" s="61">
        <v>0</v>
      </c>
      <c r="I34" s="61">
        <v>0</v>
      </c>
      <c r="J34" s="57">
        <v>0</v>
      </c>
      <c r="K34" s="61">
        <v>10000</v>
      </c>
      <c r="M34" s="64">
        <v>0</v>
      </c>
      <c r="N34" s="57">
        <v>0</v>
      </c>
      <c r="O34" s="57">
        <v>0</v>
      </c>
      <c r="P34" s="57">
        <v>0</v>
      </c>
      <c r="Q34" s="57">
        <v>0</v>
      </c>
      <c r="R34" s="64">
        <v>0</v>
      </c>
      <c r="T34" s="63">
        <v>10000</v>
      </c>
    </row>
    <row r="35" spans="1:20" ht="12.75">
      <c r="A35" s="57" t="s">
        <v>46</v>
      </c>
      <c r="C35" s="61">
        <v>397749.68637837836</v>
      </c>
      <c r="D35" s="61">
        <v>0</v>
      </c>
      <c r="E35" s="61">
        <v>350</v>
      </c>
      <c r="F35" s="61">
        <v>114245</v>
      </c>
      <c r="G35" s="61"/>
      <c r="H35" s="61"/>
      <c r="I35" s="61"/>
      <c r="K35" s="61">
        <v>512344.68637837836</v>
      </c>
      <c r="M35" s="57">
        <v>0</v>
      </c>
      <c r="R35" s="57">
        <v>0</v>
      </c>
      <c r="T35" s="63">
        <v>512344.68637837836</v>
      </c>
    </row>
    <row r="36" spans="1:20" ht="12.75">
      <c r="A36" s="69" t="s">
        <v>46</v>
      </c>
      <c r="C36" s="65">
        <v>978259.6863783784</v>
      </c>
      <c r="D36" s="65">
        <v>0</v>
      </c>
      <c r="E36" s="65">
        <v>350</v>
      </c>
      <c r="F36" s="65">
        <v>366155</v>
      </c>
      <c r="G36" s="65">
        <v>0</v>
      </c>
      <c r="H36" s="65">
        <v>0</v>
      </c>
      <c r="I36" s="65">
        <v>0</v>
      </c>
      <c r="J36" s="66">
        <v>0</v>
      </c>
      <c r="K36" s="65">
        <v>1344764.6863783784</v>
      </c>
      <c r="M36" s="67">
        <v>-3950</v>
      </c>
      <c r="N36" s="66">
        <v>0</v>
      </c>
      <c r="O36" s="66">
        <v>0</v>
      </c>
      <c r="P36" s="66">
        <v>0</v>
      </c>
      <c r="Q36" s="66">
        <v>0</v>
      </c>
      <c r="R36" s="68">
        <v>-3950</v>
      </c>
      <c r="T36" s="68">
        <v>1340814.6863783784</v>
      </c>
    </row>
    <row r="37" spans="1:20" ht="12.75">
      <c r="A37" s="69"/>
      <c r="C37" s="61"/>
      <c r="D37" s="61"/>
      <c r="E37" s="61"/>
      <c r="F37" s="61"/>
      <c r="G37" s="61"/>
      <c r="H37" s="61"/>
      <c r="I37" s="61"/>
      <c r="K37" s="61"/>
      <c r="M37" s="63"/>
      <c r="R37" s="63"/>
      <c r="T37" s="63"/>
    </row>
    <row r="38" spans="1:20" ht="12.75">
      <c r="A38" s="57" t="s">
        <v>48</v>
      </c>
      <c r="C38" s="61">
        <v>111290</v>
      </c>
      <c r="D38" s="61">
        <v>78342</v>
      </c>
      <c r="E38" s="61">
        <v>120</v>
      </c>
      <c r="F38" s="61">
        <v>89210</v>
      </c>
      <c r="G38" s="61"/>
      <c r="H38" s="61"/>
      <c r="I38" s="61"/>
      <c r="J38" s="57">
        <v>1880</v>
      </c>
      <c r="K38" s="61">
        <v>280842</v>
      </c>
      <c r="M38" s="64">
        <v>-309587</v>
      </c>
      <c r="N38" s="64"/>
      <c r="O38" s="64"/>
      <c r="P38" s="64"/>
      <c r="Q38" s="64">
        <v>-24970</v>
      </c>
      <c r="R38" s="57">
        <v>-334557</v>
      </c>
      <c r="T38" s="63">
        <v>-53715</v>
      </c>
    </row>
    <row r="39" spans="1:20" ht="12.75">
      <c r="A39" s="57" t="s">
        <v>49</v>
      </c>
      <c r="C39" s="61"/>
      <c r="D39" s="61">
        <v>13420</v>
      </c>
      <c r="E39" s="61"/>
      <c r="F39" s="61">
        <v>250</v>
      </c>
      <c r="G39" s="61"/>
      <c r="H39" s="61"/>
      <c r="I39" s="61"/>
      <c r="K39" s="61">
        <v>13670</v>
      </c>
      <c r="M39" s="64">
        <v>0</v>
      </c>
      <c r="N39" s="64"/>
      <c r="O39" s="64"/>
      <c r="P39" s="64"/>
      <c r="Q39" s="64"/>
      <c r="R39" s="64">
        <v>0</v>
      </c>
      <c r="T39" s="63">
        <v>13670</v>
      </c>
    </row>
    <row r="40" spans="1:20" ht="12.75">
      <c r="A40" s="57" t="s">
        <v>50</v>
      </c>
      <c r="C40" s="61"/>
      <c r="D40" s="61">
        <v>25260</v>
      </c>
      <c r="E40" s="61"/>
      <c r="F40" s="61">
        <v>0</v>
      </c>
      <c r="G40" s="61"/>
      <c r="H40" s="61"/>
      <c r="I40" s="61"/>
      <c r="J40" s="57">
        <v>5360</v>
      </c>
      <c r="K40" s="61">
        <v>30620</v>
      </c>
      <c r="M40" s="57">
        <v>-18500</v>
      </c>
      <c r="R40" s="57">
        <v>-18500</v>
      </c>
      <c r="T40" s="63">
        <v>12120</v>
      </c>
    </row>
    <row r="41" spans="1:20" ht="12.75">
      <c r="A41" s="57" t="s">
        <v>51</v>
      </c>
      <c r="C41" s="61"/>
      <c r="D41" s="61">
        <v>5750</v>
      </c>
      <c r="E41" s="61"/>
      <c r="F41" s="61">
        <v>5400</v>
      </c>
      <c r="G41" s="61"/>
      <c r="H41" s="61"/>
      <c r="I41" s="61"/>
      <c r="J41" s="57">
        <v>30</v>
      </c>
      <c r="K41" s="61">
        <v>11180</v>
      </c>
      <c r="M41" s="64">
        <v>-42500</v>
      </c>
      <c r="R41" s="63">
        <v>-42500</v>
      </c>
      <c r="T41" s="63">
        <v>-31320</v>
      </c>
    </row>
    <row r="42" spans="1:20" ht="12.75">
      <c r="A42" s="57" t="s">
        <v>52</v>
      </c>
      <c r="C42" s="61">
        <v>1585.34</v>
      </c>
      <c r="D42" s="61">
        <v>35260</v>
      </c>
      <c r="E42" s="61"/>
      <c r="F42" s="61">
        <v>1830</v>
      </c>
      <c r="G42" s="61"/>
      <c r="H42" s="61"/>
      <c r="I42" s="61"/>
      <c r="K42" s="61">
        <v>38675.34</v>
      </c>
      <c r="M42" s="63">
        <v>0</v>
      </c>
      <c r="R42" s="63">
        <v>0</v>
      </c>
      <c r="T42" s="63">
        <v>38675.34</v>
      </c>
    </row>
    <row r="43" spans="1:20" ht="12.75">
      <c r="A43" s="57" t="s">
        <v>53</v>
      </c>
      <c r="C43" s="61"/>
      <c r="D43" s="61">
        <v>70</v>
      </c>
      <c r="E43" s="61"/>
      <c r="F43" s="61">
        <v>0</v>
      </c>
      <c r="G43" s="61"/>
      <c r="H43" s="61"/>
      <c r="I43" s="61"/>
      <c r="K43" s="61">
        <v>70</v>
      </c>
      <c r="M43" s="64">
        <v>0</v>
      </c>
      <c r="R43" s="63">
        <v>0</v>
      </c>
      <c r="T43" s="63">
        <v>70</v>
      </c>
    </row>
    <row r="44" spans="1:20" ht="12.75">
      <c r="A44" s="57" t="s">
        <v>193</v>
      </c>
      <c r="C44" s="61">
        <v>0</v>
      </c>
      <c r="D44" s="61">
        <v>156655</v>
      </c>
      <c r="E44" s="61"/>
      <c r="F44" s="61">
        <v>28740</v>
      </c>
      <c r="G44" s="61"/>
      <c r="H44" s="61"/>
      <c r="I44" s="61"/>
      <c r="J44" s="57">
        <v>65557</v>
      </c>
      <c r="K44" s="61">
        <v>250952</v>
      </c>
      <c r="M44" s="64">
        <v>-21297</v>
      </c>
      <c r="R44" s="63">
        <v>-21297</v>
      </c>
      <c r="T44" s="74">
        <v>229655</v>
      </c>
    </row>
    <row r="45" spans="1:20" ht="12.75">
      <c r="A45" s="57" t="s">
        <v>59</v>
      </c>
      <c r="C45" s="61">
        <v>35427</v>
      </c>
      <c r="D45" s="61">
        <v>236573</v>
      </c>
      <c r="E45" s="61">
        <v>2730</v>
      </c>
      <c r="F45" s="61">
        <v>96430</v>
      </c>
      <c r="G45" s="61"/>
      <c r="H45" s="61"/>
      <c r="I45" s="61"/>
      <c r="J45" s="57">
        <v>27205</v>
      </c>
      <c r="K45" s="61">
        <v>398365</v>
      </c>
      <c r="M45" s="64">
        <v>-1554230</v>
      </c>
      <c r="R45" s="63">
        <v>-1554230</v>
      </c>
      <c r="T45" s="63">
        <v>-1155865</v>
      </c>
    </row>
    <row r="46" spans="1:20" ht="12.75">
      <c r="A46" s="57" t="s">
        <v>60</v>
      </c>
      <c r="C46" s="61">
        <v>30</v>
      </c>
      <c r="D46" s="61">
        <v>31820</v>
      </c>
      <c r="E46" s="61"/>
      <c r="F46" s="61">
        <v>19780</v>
      </c>
      <c r="G46" s="61"/>
      <c r="H46" s="61"/>
      <c r="I46" s="61"/>
      <c r="K46" s="61">
        <v>51630</v>
      </c>
      <c r="M46" s="57">
        <v>-5500</v>
      </c>
      <c r="R46" s="63">
        <v>-5500</v>
      </c>
      <c r="T46" s="63">
        <v>46130</v>
      </c>
    </row>
    <row r="47" spans="1:22" s="75" customFormat="1" ht="12.75">
      <c r="A47" s="57" t="s">
        <v>61</v>
      </c>
      <c r="B47" s="57"/>
      <c r="C47" s="61">
        <v>0</v>
      </c>
      <c r="D47" s="61">
        <v>25772</v>
      </c>
      <c r="E47" s="61"/>
      <c r="F47" s="61">
        <v>800</v>
      </c>
      <c r="G47" s="61">
        <v>81803</v>
      </c>
      <c r="H47" s="61"/>
      <c r="I47" s="61"/>
      <c r="J47" s="57">
        <v>4900</v>
      </c>
      <c r="K47" s="61">
        <v>113275</v>
      </c>
      <c r="L47" s="57"/>
      <c r="M47" s="57">
        <v>-10000</v>
      </c>
      <c r="N47" s="57"/>
      <c r="O47" s="57"/>
      <c r="P47" s="57"/>
      <c r="Q47" s="57"/>
      <c r="R47" s="63">
        <v>-10000</v>
      </c>
      <c r="S47" s="57"/>
      <c r="T47" s="63">
        <v>103275</v>
      </c>
      <c r="U47" s="57"/>
      <c r="V47" s="57"/>
    </row>
    <row r="48" spans="1:20" ht="12.75">
      <c r="A48" s="57" t="s">
        <v>210</v>
      </c>
      <c r="C48" s="61">
        <v>0</v>
      </c>
      <c r="D48" s="61">
        <v>570</v>
      </c>
      <c r="E48" s="61"/>
      <c r="F48" s="61">
        <v>6000</v>
      </c>
      <c r="G48" s="61"/>
      <c r="H48" s="61"/>
      <c r="I48" s="61"/>
      <c r="K48" s="61">
        <v>6570</v>
      </c>
      <c r="M48" s="57">
        <v>-20000</v>
      </c>
      <c r="R48" s="63">
        <v>-20000</v>
      </c>
      <c r="T48" s="63">
        <v>-13430</v>
      </c>
    </row>
    <row r="49" spans="1:22" ht="12.75">
      <c r="A49" s="75" t="s">
        <v>64</v>
      </c>
      <c r="B49" s="75"/>
      <c r="C49" s="76">
        <v>0</v>
      </c>
      <c r="D49" s="76">
        <v>11925</v>
      </c>
      <c r="E49" s="76"/>
      <c r="F49" s="76">
        <v>12430</v>
      </c>
      <c r="G49" s="76"/>
      <c r="H49" s="76"/>
      <c r="I49" s="76"/>
      <c r="K49" s="76">
        <v>24355</v>
      </c>
      <c r="L49" s="75"/>
      <c r="M49" s="77">
        <v>-110700</v>
      </c>
      <c r="N49" s="75"/>
      <c r="O49" s="75"/>
      <c r="P49" s="75"/>
      <c r="R49" s="63">
        <v>-110700</v>
      </c>
      <c r="S49" s="75"/>
      <c r="T49" s="78">
        <v>-86345</v>
      </c>
      <c r="U49" s="75"/>
      <c r="V49" s="75"/>
    </row>
    <row r="50" spans="1:22" ht="12.75">
      <c r="A50" s="75" t="s">
        <v>65</v>
      </c>
      <c r="B50" s="75"/>
      <c r="C50" s="76"/>
      <c r="D50" s="76"/>
      <c r="E50" s="76"/>
      <c r="F50" s="76">
        <v>0</v>
      </c>
      <c r="G50" s="76"/>
      <c r="H50" s="76"/>
      <c r="I50" s="76"/>
      <c r="K50" s="76">
        <v>0</v>
      </c>
      <c r="L50" s="75"/>
      <c r="M50" s="77">
        <v>0</v>
      </c>
      <c r="N50" s="75"/>
      <c r="O50" s="75"/>
      <c r="P50" s="75">
        <v>0</v>
      </c>
      <c r="R50" s="63">
        <v>0</v>
      </c>
      <c r="S50" s="75"/>
      <c r="T50" s="78">
        <v>0</v>
      </c>
      <c r="U50" s="75"/>
      <c r="V50" s="75"/>
    </row>
    <row r="51" spans="1:20" ht="12.75">
      <c r="A51" s="57" t="s">
        <v>176</v>
      </c>
      <c r="C51" s="61">
        <v>435209</v>
      </c>
      <c r="D51" s="61">
        <v>9</v>
      </c>
      <c r="E51" s="61">
        <v>515</v>
      </c>
      <c r="F51" s="61">
        <v>7200</v>
      </c>
      <c r="G51" s="61"/>
      <c r="H51" s="61"/>
      <c r="I51" s="61"/>
      <c r="K51" s="61">
        <v>442933</v>
      </c>
      <c r="M51" s="57">
        <v>-19918</v>
      </c>
      <c r="Q51" s="57">
        <v>-50000</v>
      </c>
      <c r="R51" s="63">
        <v>-69918</v>
      </c>
      <c r="T51" s="63">
        <v>373015</v>
      </c>
    </row>
    <row r="52" spans="1:20" ht="12.75">
      <c r="A52" s="69" t="s">
        <v>68</v>
      </c>
      <c r="B52" s="69"/>
      <c r="C52" s="65">
        <v>583541.34</v>
      </c>
      <c r="D52" s="65">
        <v>621426</v>
      </c>
      <c r="E52" s="65">
        <v>3365</v>
      </c>
      <c r="F52" s="65">
        <v>268070</v>
      </c>
      <c r="G52" s="65">
        <v>81803</v>
      </c>
      <c r="H52" s="65">
        <v>0</v>
      </c>
      <c r="I52" s="65">
        <v>0</v>
      </c>
      <c r="J52" s="66">
        <v>104932</v>
      </c>
      <c r="K52" s="65">
        <v>1663138.3399999999</v>
      </c>
      <c r="L52" s="66"/>
      <c r="M52" s="66">
        <v>-2112232</v>
      </c>
      <c r="N52" s="66">
        <v>0</v>
      </c>
      <c r="O52" s="66">
        <v>0</v>
      </c>
      <c r="P52" s="66">
        <v>0</v>
      </c>
      <c r="Q52" s="66">
        <v>-74970</v>
      </c>
      <c r="R52" s="68">
        <v>-2187202</v>
      </c>
      <c r="S52" s="66"/>
      <c r="T52" s="68">
        <v>-524064.66000000003</v>
      </c>
    </row>
    <row r="53" spans="1:20" ht="12.75">
      <c r="A53" s="69"/>
      <c r="C53" s="61"/>
      <c r="D53" s="61"/>
      <c r="E53" s="61"/>
      <c r="F53" s="61"/>
      <c r="G53" s="61"/>
      <c r="H53" s="61"/>
      <c r="I53" s="61"/>
      <c r="K53" s="61"/>
      <c r="M53" s="64"/>
      <c r="R53" s="63"/>
      <c r="T53" s="74"/>
    </row>
    <row r="54" spans="1:20" ht="12.75">
      <c r="A54" s="69" t="s">
        <v>69</v>
      </c>
      <c r="C54" s="65">
        <v>2020248.0263783783</v>
      </c>
      <c r="D54" s="65">
        <v>623006</v>
      </c>
      <c r="E54" s="65">
        <v>4665</v>
      </c>
      <c r="F54" s="65">
        <v>750528</v>
      </c>
      <c r="G54" s="65">
        <v>81803</v>
      </c>
      <c r="H54" s="65">
        <v>0</v>
      </c>
      <c r="I54" s="65">
        <v>0</v>
      </c>
      <c r="J54" s="66">
        <v>104932</v>
      </c>
      <c r="K54" s="65">
        <v>3585183.0263783783</v>
      </c>
      <c r="M54" s="67">
        <v>-2132582</v>
      </c>
      <c r="N54" s="66">
        <v>0</v>
      </c>
      <c r="O54" s="66">
        <v>0</v>
      </c>
      <c r="P54" s="66">
        <v>0</v>
      </c>
      <c r="Q54" s="66">
        <v>-74970</v>
      </c>
      <c r="R54" s="68">
        <v>-2207552</v>
      </c>
      <c r="T54" s="68">
        <v>1377630.0263783783</v>
      </c>
    </row>
    <row r="55" spans="1:20" ht="12.75">
      <c r="A55" s="69"/>
      <c r="C55" s="61"/>
      <c r="D55" s="61"/>
      <c r="E55" s="61"/>
      <c r="F55" s="61"/>
      <c r="G55" s="61"/>
      <c r="H55" s="61"/>
      <c r="I55" s="61"/>
      <c r="K55" s="61"/>
      <c r="M55" s="64"/>
      <c r="R55" s="63"/>
      <c r="T55" s="63"/>
    </row>
    <row r="56" spans="3:20" ht="12.75">
      <c r="C56" s="61"/>
      <c r="D56" s="61"/>
      <c r="E56" s="61"/>
      <c r="F56" s="61"/>
      <c r="G56" s="61"/>
      <c r="H56" s="61"/>
      <c r="I56" s="61"/>
      <c r="K56" s="61"/>
      <c r="R56" s="63"/>
      <c r="T56" s="63"/>
    </row>
    <row r="57" spans="1:20" ht="12.75">
      <c r="A57" s="57" t="s">
        <v>211</v>
      </c>
      <c r="C57" s="61">
        <v>35265</v>
      </c>
      <c r="D57" s="61">
        <v>7000</v>
      </c>
      <c r="E57" s="61"/>
      <c r="F57" s="61">
        <v>0</v>
      </c>
      <c r="G57" s="61"/>
      <c r="H57" s="61"/>
      <c r="I57" s="61"/>
      <c r="K57" s="61">
        <v>42265</v>
      </c>
      <c r="M57" s="64">
        <v>-15000</v>
      </c>
      <c r="N57" s="57">
        <v>0</v>
      </c>
      <c r="R57" s="63">
        <v>-15000</v>
      </c>
      <c r="T57" s="74">
        <v>27265</v>
      </c>
    </row>
    <row r="58" spans="1:20" ht="12.75">
      <c r="A58" s="57" t="s">
        <v>72</v>
      </c>
      <c r="C58" s="61"/>
      <c r="D58" s="61"/>
      <c r="E58" s="61"/>
      <c r="F58" s="61">
        <v>3000</v>
      </c>
      <c r="G58" s="61"/>
      <c r="H58" s="61"/>
      <c r="I58" s="61"/>
      <c r="K58" s="61">
        <v>3000</v>
      </c>
      <c r="M58" s="64">
        <v>0</v>
      </c>
      <c r="R58" s="63">
        <v>0</v>
      </c>
      <c r="T58" s="63">
        <v>3000</v>
      </c>
    </row>
    <row r="59" spans="1:20" ht="12.75">
      <c r="A59" s="57" t="s">
        <v>73</v>
      </c>
      <c r="C59" s="61">
        <v>30895</v>
      </c>
      <c r="D59" s="61"/>
      <c r="E59" s="61">
        <v>2400</v>
      </c>
      <c r="F59" s="61">
        <v>2525</v>
      </c>
      <c r="G59" s="61"/>
      <c r="H59" s="61"/>
      <c r="I59" s="61"/>
      <c r="K59" s="61">
        <v>35820</v>
      </c>
      <c r="M59" s="57">
        <v>0</v>
      </c>
      <c r="R59" s="57">
        <v>0</v>
      </c>
      <c r="T59" s="63">
        <v>35820</v>
      </c>
    </row>
    <row r="60" spans="1:20" ht="12.75">
      <c r="A60" s="57" t="s">
        <v>74</v>
      </c>
      <c r="C60" s="61">
        <v>95585</v>
      </c>
      <c r="D60" s="61"/>
      <c r="E60" s="61">
        <v>7000</v>
      </c>
      <c r="F60" s="61">
        <v>4430</v>
      </c>
      <c r="G60" s="61"/>
      <c r="H60" s="61"/>
      <c r="I60" s="61"/>
      <c r="K60" s="61">
        <v>107015</v>
      </c>
      <c r="M60" s="57">
        <v>-175000</v>
      </c>
      <c r="N60" s="64"/>
      <c r="R60" s="64">
        <v>-175000</v>
      </c>
      <c r="T60" s="63">
        <v>-67985</v>
      </c>
    </row>
    <row r="61" spans="1:20" ht="12.75">
      <c r="A61" s="57" t="s">
        <v>75</v>
      </c>
      <c r="C61" s="61">
        <v>186870</v>
      </c>
      <c r="D61" s="61"/>
      <c r="E61" s="61">
        <v>1500</v>
      </c>
      <c r="F61" s="61">
        <v>3980</v>
      </c>
      <c r="G61" s="61"/>
      <c r="H61" s="61"/>
      <c r="I61" s="61"/>
      <c r="K61" s="61">
        <v>192350</v>
      </c>
      <c r="M61" s="64"/>
      <c r="N61" s="72">
        <v>0</v>
      </c>
      <c r="R61" s="64">
        <v>0</v>
      </c>
      <c r="T61" s="63">
        <v>192350</v>
      </c>
    </row>
    <row r="62" spans="1:20" ht="12.75">
      <c r="A62" s="57" t="s">
        <v>76</v>
      </c>
      <c r="C62" s="61">
        <v>29330</v>
      </c>
      <c r="D62" s="61">
        <v>3010</v>
      </c>
      <c r="E62" s="61"/>
      <c r="F62" s="61">
        <v>37500</v>
      </c>
      <c r="G62" s="61"/>
      <c r="H62" s="61"/>
      <c r="I62" s="61"/>
      <c r="K62" s="61">
        <v>69840</v>
      </c>
      <c r="M62" s="57">
        <v>-150000</v>
      </c>
      <c r="R62" s="57">
        <v>-150000</v>
      </c>
      <c r="T62" s="63">
        <v>-80160</v>
      </c>
    </row>
    <row r="63" spans="1:20" ht="14.25">
      <c r="A63" s="73" t="s">
        <v>77</v>
      </c>
      <c r="C63" s="61">
        <v>425385</v>
      </c>
      <c r="D63" s="61">
        <v>0</v>
      </c>
      <c r="E63" s="61">
        <v>11500</v>
      </c>
      <c r="F63" s="61">
        <v>62610</v>
      </c>
      <c r="G63" s="61"/>
      <c r="H63" s="61"/>
      <c r="I63" s="61"/>
      <c r="J63" s="61"/>
      <c r="K63" s="61">
        <v>499495</v>
      </c>
      <c r="M63" s="72">
        <v>-418500</v>
      </c>
      <c r="N63" s="72"/>
      <c r="O63" s="72"/>
      <c r="P63" s="72"/>
      <c r="Q63" s="72"/>
      <c r="R63" s="72">
        <v>-418500</v>
      </c>
      <c r="T63" s="70">
        <v>80995</v>
      </c>
    </row>
    <row r="64" spans="1:20" ht="12.75">
      <c r="A64" s="57" t="s">
        <v>78</v>
      </c>
      <c r="C64" s="61">
        <v>0</v>
      </c>
      <c r="D64" s="61"/>
      <c r="E64" s="61">
        <v>0</v>
      </c>
      <c r="F64" s="61">
        <v>10410</v>
      </c>
      <c r="G64" s="61"/>
      <c r="H64" s="61"/>
      <c r="I64" s="61"/>
      <c r="K64" s="61">
        <v>10410</v>
      </c>
      <c r="M64" s="57">
        <v>0</v>
      </c>
      <c r="N64" s="57">
        <v>0</v>
      </c>
      <c r="Q64" s="70"/>
      <c r="R64" s="57">
        <v>0</v>
      </c>
      <c r="T64" s="63">
        <v>10410</v>
      </c>
    </row>
    <row r="65" spans="1:20" ht="12.75">
      <c r="A65" s="69" t="s">
        <v>79</v>
      </c>
      <c r="C65" s="65">
        <v>803330</v>
      </c>
      <c r="D65" s="65">
        <v>10010</v>
      </c>
      <c r="E65" s="65">
        <v>22400</v>
      </c>
      <c r="F65" s="65">
        <v>124455</v>
      </c>
      <c r="G65" s="65">
        <v>0</v>
      </c>
      <c r="H65" s="65">
        <v>0</v>
      </c>
      <c r="I65" s="65">
        <v>0</v>
      </c>
      <c r="J65" s="66">
        <v>0</v>
      </c>
      <c r="K65" s="65">
        <v>960195</v>
      </c>
      <c r="M65" s="66">
        <v>-758500</v>
      </c>
      <c r="N65" s="66">
        <v>0</v>
      </c>
      <c r="O65" s="66">
        <v>0</v>
      </c>
      <c r="P65" s="66">
        <v>0</v>
      </c>
      <c r="Q65" s="66">
        <v>0</v>
      </c>
      <c r="R65" s="66">
        <v>-758500</v>
      </c>
      <c r="T65" s="68">
        <v>201695</v>
      </c>
    </row>
    <row r="66" spans="1:20" ht="12.75">
      <c r="A66" s="69"/>
      <c r="C66" s="61"/>
      <c r="D66" s="61"/>
      <c r="E66" s="61"/>
      <c r="F66" s="61"/>
      <c r="G66" s="61"/>
      <c r="H66" s="61"/>
      <c r="I66" s="61"/>
      <c r="K66" s="61"/>
      <c r="M66" s="63"/>
      <c r="N66" s="64"/>
      <c r="O66" s="64"/>
      <c r="P66" s="64"/>
      <c r="R66" s="63"/>
      <c r="T66" s="63"/>
    </row>
    <row r="67" spans="1:20" ht="12.75">
      <c r="A67" s="57" t="s">
        <v>88</v>
      </c>
      <c r="C67" s="61">
        <v>28520</v>
      </c>
      <c r="D67" s="61"/>
      <c r="E67" s="61">
        <v>740</v>
      </c>
      <c r="F67" s="61">
        <v>9900</v>
      </c>
      <c r="G67" s="61"/>
      <c r="H67" s="61"/>
      <c r="I67" s="61"/>
      <c r="K67" s="61">
        <v>39160</v>
      </c>
      <c r="M67" s="57">
        <v>0</v>
      </c>
      <c r="Q67" s="64"/>
      <c r="R67" s="63">
        <v>0</v>
      </c>
      <c r="T67" s="63">
        <v>39160</v>
      </c>
    </row>
    <row r="68" spans="1:20" ht="12.75">
      <c r="A68" s="57" t="s">
        <v>80</v>
      </c>
      <c r="C68" s="61"/>
      <c r="D68" s="61"/>
      <c r="E68" s="61"/>
      <c r="F68" s="61">
        <v>23300</v>
      </c>
      <c r="G68" s="61"/>
      <c r="H68" s="61"/>
      <c r="I68" s="61"/>
      <c r="K68" s="61">
        <v>23300</v>
      </c>
      <c r="M68" s="57">
        <v>0</v>
      </c>
      <c r="R68" s="63">
        <v>0</v>
      </c>
      <c r="T68" s="63">
        <v>23300</v>
      </c>
    </row>
    <row r="69" spans="1:20" ht="12.75">
      <c r="A69" s="57" t="s">
        <v>81</v>
      </c>
      <c r="C69" s="61"/>
      <c r="D69" s="61"/>
      <c r="E69" s="61"/>
      <c r="F69" s="61">
        <v>72440</v>
      </c>
      <c r="G69" s="61"/>
      <c r="H69" s="61"/>
      <c r="I69" s="61"/>
      <c r="K69" s="61">
        <v>72440</v>
      </c>
      <c r="M69" s="64"/>
      <c r="N69" s="64"/>
      <c r="O69" s="64"/>
      <c r="P69" s="64"/>
      <c r="R69" s="63">
        <v>0</v>
      </c>
      <c r="T69" s="74">
        <v>72440</v>
      </c>
    </row>
    <row r="70" spans="1:20" ht="12.75">
      <c r="A70" s="57" t="s">
        <v>83</v>
      </c>
      <c r="C70" s="61">
        <v>28810</v>
      </c>
      <c r="D70" s="61">
        <v>6860</v>
      </c>
      <c r="E70" s="61">
        <v>150</v>
      </c>
      <c r="F70" s="61">
        <v>6600</v>
      </c>
      <c r="G70" s="61"/>
      <c r="H70" s="61"/>
      <c r="I70" s="61"/>
      <c r="K70" s="61">
        <v>42420</v>
      </c>
      <c r="M70" s="64">
        <v>-14610</v>
      </c>
      <c r="N70" s="64"/>
      <c r="O70" s="64"/>
      <c r="P70" s="64"/>
      <c r="Q70" s="64"/>
      <c r="R70" s="63">
        <v>-14610</v>
      </c>
      <c r="T70" s="63">
        <v>27810</v>
      </c>
    </row>
    <row r="71" spans="1:20" ht="12.75">
      <c r="A71" s="57" t="s">
        <v>194</v>
      </c>
      <c r="C71" s="61">
        <v>109920</v>
      </c>
      <c r="D71" s="61">
        <v>40</v>
      </c>
      <c r="E71" s="61">
        <v>1700</v>
      </c>
      <c r="F71" s="61">
        <v>8830</v>
      </c>
      <c r="G71" s="61"/>
      <c r="H71" s="61"/>
      <c r="I71" s="61"/>
      <c r="K71" s="61">
        <v>120490</v>
      </c>
      <c r="M71" s="64">
        <v>-120</v>
      </c>
      <c r="N71" s="64"/>
      <c r="O71" s="64"/>
      <c r="P71" s="64"/>
      <c r="Q71" s="64"/>
      <c r="R71" s="63">
        <v>-120</v>
      </c>
      <c r="T71" s="74">
        <v>120370</v>
      </c>
    </row>
    <row r="72" spans="1:20" ht="12.75">
      <c r="A72" s="69" t="s">
        <v>85</v>
      </c>
      <c r="C72" s="65">
        <v>167250</v>
      </c>
      <c r="D72" s="65">
        <v>6900</v>
      </c>
      <c r="E72" s="65">
        <v>2590</v>
      </c>
      <c r="F72" s="65">
        <v>121070</v>
      </c>
      <c r="G72" s="65">
        <v>0</v>
      </c>
      <c r="H72" s="65">
        <v>0</v>
      </c>
      <c r="I72" s="65">
        <v>0</v>
      </c>
      <c r="J72" s="66">
        <v>0</v>
      </c>
      <c r="K72" s="65">
        <v>297810</v>
      </c>
      <c r="M72" s="67">
        <v>-14730</v>
      </c>
      <c r="N72" s="67">
        <v>0</v>
      </c>
      <c r="O72" s="67">
        <v>0</v>
      </c>
      <c r="P72" s="67">
        <v>0</v>
      </c>
      <c r="Q72" s="67">
        <v>0</v>
      </c>
      <c r="R72" s="68">
        <v>-14730</v>
      </c>
      <c r="T72" s="68">
        <v>283080</v>
      </c>
    </row>
    <row r="73" spans="1:20" ht="12.75">
      <c r="A73" s="69"/>
      <c r="C73" s="61"/>
      <c r="D73" s="61"/>
      <c r="E73" s="61"/>
      <c r="F73" s="61"/>
      <c r="G73" s="61"/>
      <c r="H73" s="61"/>
      <c r="I73" s="61"/>
      <c r="K73" s="61"/>
      <c r="T73" s="63"/>
    </row>
    <row r="74" spans="1:20" s="75" customFormat="1" ht="12.75">
      <c r="A74" s="109" t="s">
        <v>86</v>
      </c>
      <c r="C74" s="79">
        <v>599845</v>
      </c>
      <c r="D74" s="79">
        <v>337275</v>
      </c>
      <c r="E74" s="79">
        <v>0</v>
      </c>
      <c r="F74" s="79">
        <v>254035</v>
      </c>
      <c r="G74" s="79">
        <v>0</v>
      </c>
      <c r="H74" s="79">
        <v>0</v>
      </c>
      <c r="I74" s="79">
        <v>0</v>
      </c>
      <c r="J74" s="80">
        <v>3000</v>
      </c>
      <c r="K74" s="79">
        <v>1194155</v>
      </c>
      <c r="M74" s="67">
        <v>-1266720</v>
      </c>
      <c r="N74" s="67">
        <v>0</v>
      </c>
      <c r="O74" s="80">
        <v>0</v>
      </c>
      <c r="P74" s="80">
        <v>0</v>
      </c>
      <c r="Q74" s="80">
        <v>0</v>
      </c>
      <c r="R74" s="67">
        <v>-1266720</v>
      </c>
      <c r="T74" s="81">
        <v>-72565</v>
      </c>
    </row>
    <row r="75" spans="1:20" ht="12.75">
      <c r="A75" s="69"/>
      <c r="C75" s="61"/>
      <c r="D75" s="61"/>
      <c r="E75" s="61"/>
      <c r="F75" s="61"/>
      <c r="G75" s="61"/>
      <c r="H75" s="61"/>
      <c r="I75" s="61"/>
      <c r="K75" s="61"/>
      <c r="T75" s="63"/>
    </row>
    <row r="76" spans="1:20" ht="12.75">
      <c r="A76" s="69" t="s">
        <v>87</v>
      </c>
      <c r="C76" s="65">
        <v>168630</v>
      </c>
      <c r="D76" s="65">
        <v>135561</v>
      </c>
      <c r="E76" s="65">
        <v>1570</v>
      </c>
      <c r="F76" s="65">
        <v>85050</v>
      </c>
      <c r="G76" s="65">
        <v>34020</v>
      </c>
      <c r="H76" s="65">
        <v>0</v>
      </c>
      <c r="I76" s="65">
        <v>0</v>
      </c>
      <c r="J76" s="66">
        <v>2580</v>
      </c>
      <c r="K76" s="65">
        <v>427411</v>
      </c>
      <c r="M76" s="66">
        <v>-776301</v>
      </c>
      <c r="N76" s="66"/>
      <c r="O76" s="66"/>
      <c r="P76" s="66"/>
      <c r="Q76" s="66"/>
      <c r="R76" s="66">
        <v>-776301</v>
      </c>
      <c r="T76" s="68">
        <v>-348890</v>
      </c>
    </row>
    <row r="77" spans="1:20" ht="12.75">
      <c r="A77" s="69"/>
      <c r="C77" s="61"/>
      <c r="D77" s="61"/>
      <c r="E77" s="61"/>
      <c r="F77" s="61"/>
      <c r="G77" s="61"/>
      <c r="H77" s="61"/>
      <c r="I77" s="61"/>
      <c r="K77" s="61"/>
      <c r="M77" s="64"/>
      <c r="N77" s="64"/>
      <c r="O77" s="64"/>
      <c r="P77" s="64"/>
      <c r="Q77" s="64"/>
      <c r="T77" s="63"/>
    </row>
    <row r="78" spans="1:20" ht="12.75">
      <c r="A78" s="57" t="s">
        <v>200</v>
      </c>
      <c r="C78" s="61">
        <v>0</v>
      </c>
      <c r="D78" s="61">
        <v>0</v>
      </c>
      <c r="E78" s="61">
        <v>0</v>
      </c>
      <c r="F78" s="61">
        <v>0</v>
      </c>
      <c r="G78" s="61"/>
      <c r="H78" s="61"/>
      <c r="I78" s="61"/>
      <c r="K78" s="61">
        <v>0</v>
      </c>
      <c r="M78" s="64">
        <v>0</v>
      </c>
      <c r="N78" s="64"/>
      <c r="O78" s="64"/>
      <c r="P78" s="64"/>
      <c r="Q78" s="64"/>
      <c r="R78" s="63">
        <v>0</v>
      </c>
      <c r="T78" s="63">
        <v>0</v>
      </c>
    </row>
    <row r="79" spans="1:20" ht="12.75">
      <c r="A79" s="57" t="s">
        <v>201</v>
      </c>
      <c r="C79" s="61">
        <v>11230</v>
      </c>
      <c r="D79" s="61"/>
      <c r="E79" s="61">
        <v>710</v>
      </c>
      <c r="F79" s="61">
        <v>5090</v>
      </c>
      <c r="G79" s="61"/>
      <c r="H79" s="61"/>
      <c r="I79" s="61"/>
      <c r="K79" s="61">
        <v>17030</v>
      </c>
      <c r="M79" s="64">
        <v>-13110</v>
      </c>
      <c r="N79" s="64"/>
      <c r="O79" s="64"/>
      <c r="P79" s="64"/>
      <c r="Q79" s="64">
        <v>-3920</v>
      </c>
      <c r="R79" s="63">
        <v>-17030</v>
      </c>
      <c r="T79" s="63">
        <v>0</v>
      </c>
    </row>
    <row r="80" spans="1:20" ht="12.75">
      <c r="A80" s="57" t="s">
        <v>212</v>
      </c>
      <c r="C80" s="61">
        <v>16330</v>
      </c>
      <c r="D80" s="61"/>
      <c r="E80" s="61"/>
      <c r="F80" s="61">
        <v>22770</v>
      </c>
      <c r="G80" s="61"/>
      <c r="H80" s="61"/>
      <c r="I80" s="61"/>
      <c r="K80" s="61">
        <v>39100</v>
      </c>
      <c r="M80" s="64">
        <v>-39100</v>
      </c>
      <c r="N80" s="64"/>
      <c r="O80" s="64"/>
      <c r="P80" s="64"/>
      <c r="Q80" s="64"/>
      <c r="R80" s="63">
        <v>-39100</v>
      </c>
      <c r="T80" s="63">
        <v>0</v>
      </c>
    </row>
    <row r="81" spans="1:20" ht="12.75">
      <c r="A81" s="57" t="s">
        <v>172</v>
      </c>
      <c r="C81" s="61">
        <v>113560</v>
      </c>
      <c r="D81" s="61">
        <v>49010</v>
      </c>
      <c r="E81" s="61">
        <v>0</v>
      </c>
      <c r="F81" s="61">
        <v>31250</v>
      </c>
      <c r="G81" s="61"/>
      <c r="H81" s="61"/>
      <c r="I81" s="61"/>
      <c r="K81" s="61">
        <v>193820</v>
      </c>
      <c r="M81" s="64">
        <v>-34450</v>
      </c>
      <c r="N81" s="64"/>
      <c r="O81" s="84"/>
      <c r="P81" s="84"/>
      <c r="Q81" s="84"/>
      <c r="R81" s="62">
        <v>-34450</v>
      </c>
      <c r="T81" s="63">
        <v>159370</v>
      </c>
    </row>
    <row r="82" spans="1:20" s="69" customFormat="1" ht="12.75">
      <c r="A82" s="69" t="s">
        <v>90</v>
      </c>
      <c r="C82" s="65">
        <v>141120</v>
      </c>
      <c r="D82" s="65">
        <v>49010</v>
      </c>
      <c r="E82" s="65">
        <v>710</v>
      </c>
      <c r="F82" s="65">
        <v>59110</v>
      </c>
      <c r="G82" s="65">
        <v>0</v>
      </c>
      <c r="H82" s="65">
        <v>0</v>
      </c>
      <c r="I82" s="65">
        <v>0</v>
      </c>
      <c r="J82" s="66">
        <v>0</v>
      </c>
      <c r="K82" s="65">
        <v>249950</v>
      </c>
      <c r="L82" s="66"/>
      <c r="M82" s="82">
        <v>-86660</v>
      </c>
      <c r="N82" s="82">
        <v>0</v>
      </c>
      <c r="O82" s="66">
        <v>0</v>
      </c>
      <c r="P82" s="66">
        <v>0</v>
      </c>
      <c r="Q82" s="66">
        <v>-3920</v>
      </c>
      <c r="R82" s="82">
        <v>-90580</v>
      </c>
      <c r="S82" s="66"/>
      <c r="T82" s="68">
        <v>159370</v>
      </c>
    </row>
    <row r="83" spans="3:20" ht="12.75">
      <c r="C83" s="61"/>
      <c r="D83" s="61"/>
      <c r="E83" s="61"/>
      <c r="F83" s="61"/>
      <c r="G83" s="61"/>
      <c r="H83" s="61"/>
      <c r="I83" s="61"/>
      <c r="K83" s="61"/>
      <c r="M83" s="62"/>
      <c r="N83" s="62"/>
      <c r="R83" s="63"/>
      <c r="T83" s="63"/>
    </row>
    <row r="84" spans="1:20" ht="12.75">
      <c r="A84" s="57" t="s">
        <v>92</v>
      </c>
      <c r="B84" s="69"/>
      <c r="C84" s="61">
        <v>270020</v>
      </c>
      <c r="D84" s="61">
        <v>7650</v>
      </c>
      <c r="E84" s="61">
        <v>20010</v>
      </c>
      <c r="F84" s="61">
        <v>77480</v>
      </c>
      <c r="G84" s="61"/>
      <c r="H84" s="61"/>
      <c r="I84" s="61"/>
      <c r="J84" s="57">
        <v>1350</v>
      </c>
      <c r="K84" s="61">
        <v>376510</v>
      </c>
      <c r="M84" s="84">
        <v>-67920</v>
      </c>
      <c r="N84" s="84"/>
      <c r="R84" s="57">
        <v>-67920</v>
      </c>
      <c r="T84" s="63">
        <v>308590</v>
      </c>
    </row>
    <row r="85" spans="1:20" ht="12.75">
      <c r="A85" s="57" t="s">
        <v>96</v>
      </c>
      <c r="C85" s="61">
        <v>38257</v>
      </c>
      <c r="D85" s="61"/>
      <c r="E85" s="61">
        <v>15600</v>
      </c>
      <c r="F85" s="61">
        <v>13513</v>
      </c>
      <c r="G85" s="61"/>
      <c r="H85" s="61"/>
      <c r="I85" s="61"/>
      <c r="J85" s="57">
        <v>4000</v>
      </c>
      <c r="K85" s="61">
        <v>71370</v>
      </c>
      <c r="M85" s="62">
        <v>-70000</v>
      </c>
      <c r="R85" s="63">
        <v>-70000</v>
      </c>
      <c r="S85" s="62"/>
      <c r="T85" s="63">
        <v>1370</v>
      </c>
    </row>
    <row r="86" spans="1:20" ht="12.75">
      <c r="A86" s="57" t="s">
        <v>196</v>
      </c>
      <c r="C86" s="61">
        <v>38405</v>
      </c>
      <c r="D86" s="61"/>
      <c r="E86" s="61">
        <v>500</v>
      </c>
      <c r="F86" s="61">
        <v>4100</v>
      </c>
      <c r="G86" s="61"/>
      <c r="H86" s="61"/>
      <c r="I86" s="61"/>
      <c r="K86" s="61">
        <v>43005</v>
      </c>
      <c r="M86" s="84">
        <v>-71000</v>
      </c>
      <c r="R86" s="57">
        <v>-71000</v>
      </c>
      <c r="S86" s="84"/>
      <c r="T86" s="74">
        <v>-27995</v>
      </c>
    </row>
    <row r="87" spans="1:20" ht="12.75">
      <c r="A87" s="57" t="s">
        <v>213</v>
      </c>
      <c r="C87" s="61">
        <v>0</v>
      </c>
      <c r="D87" s="61">
        <v>0</v>
      </c>
      <c r="E87" s="61"/>
      <c r="F87" s="61">
        <v>0</v>
      </c>
      <c r="G87" s="61"/>
      <c r="H87" s="61"/>
      <c r="I87" s="61"/>
      <c r="K87" s="61">
        <v>0</v>
      </c>
      <c r="M87" s="84">
        <v>0</v>
      </c>
      <c r="R87" s="57">
        <v>0</v>
      </c>
      <c r="S87" s="84"/>
      <c r="T87" s="74">
        <v>0</v>
      </c>
    </row>
    <row r="88" spans="1:20" ht="12.75">
      <c r="A88" s="57" t="s">
        <v>98</v>
      </c>
      <c r="C88" s="61"/>
      <c r="D88" s="61"/>
      <c r="E88" s="61">
        <v>0</v>
      </c>
      <c r="F88" s="61">
        <v>0</v>
      </c>
      <c r="G88" s="61"/>
      <c r="H88" s="61"/>
      <c r="I88" s="61"/>
      <c r="J88" s="57">
        <v>0</v>
      </c>
      <c r="K88" s="61">
        <v>0</v>
      </c>
      <c r="M88" s="57">
        <v>0</v>
      </c>
      <c r="R88" s="57">
        <v>0</v>
      </c>
      <c r="T88" s="63">
        <v>0</v>
      </c>
    </row>
    <row r="89" spans="1:20" ht="12.75">
      <c r="A89" s="69" t="s">
        <v>99</v>
      </c>
      <c r="C89" s="65">
        <v>346682</v>
      </c>
      <c r="D89" s="65">
        <v>7650</v>
      </c>
      <c r="E89" s="65">
        <v>36110</v>
      </c>
      <c r="F89" s="65">
        <v>95093</v>
      </c>
      <c r="G89" s="65">
        <v>0</v>
      </c>
      <c r="H89" s="65">
        <v>0</v>
      </c>
      <c r="I89" s="65">
        <v>0</v>
      </c>
      <c r="J89" s="66">
        <v>5350</v>
      </c>
      <c r="K89" s="65">
        <v>490885</v>
      </c>
      <c r="L89" s="66"/>
      <c r="M89" s="83">
        <v>-208920</v>
      </c>
      <c r="N89" s="83">
        <v>0</v>
      </c>
      <c r="O89" s="83">
        <v>0</v>
      </c>
      <c r="P89" s="83">
        <v>0</v>
      </c>
      <c r="Q89" s="83">
        <v>0</v>
      </c>
      <c r="R89" s="68">
        <v>-208920</v>
      </c>
      <c r="S89" s="66"/>
      <c r="T89" s="68">
        <v>281965</v>
      </c>
    </row>
    <row r="90" spans="3:20" ht="12.75">
      <c r="C90" s="61"/>
      <c r="D90" s="61"/>
      <c r="E90" s="61"/>
      <c r="F90" s="61"/>
      <c r="G90" s="61"/>
      <c r="H90" s="61"/>
      <c r="I90" s="61"/>
      <c r="K90" s="61"/>
      <c r="M90" s="64"/>
      <c r="N90" s="64"/>
      <c r="O90" s="84"/>
      <c r="P90" s="84"/>
      <c r="Q90" s="84"/>
      <c r="R90" s="62"/>
      <c r="T90" s="63"/>
    </row>
    <row r="91" spans="1:20" ht="12.75">
      <c r="A91" s="57" t="s">
        <v>100</v>
      </c>
      <c r="C91" s="61"/>
      <c r="D91" s="61"/>
      <c r="E91" s="61"/>
      <c r="F91" s="61">
        <v>33850</v>
      </c>
      <c r="G91" s="61"/>
      <c r="H91" s="61"/>
      <c r="I91" s="61"/>
      <c r="K91" s="61">
        <v>33850</v>
      </c>
      <c r="M91" s="84">
        <v>0</v>
      </c>
      <c r="N91" s="84">
        <v>0</v>
      </c>
      <c r="R91" s="84">
        <v>0</v>
      </c>
      <c r="T91" s="63">
        <v>33850</v>
      </c>
    </row>
    <row r="92" spans="1:20" ht="12.75">
      <c r="A92" s="57" t="s">
        <v>101</v>
      </c>
      <c r="C92" s="61">
        <v>23600</v>
      </c>
      <c r="D92" s="61">
        <v>5140</v>
      </c>
      <c r="E92" s="61">
        <v>120</v>
      </c>
      <c r="F92" s="61">
        <v>9500</v>
      </c>
      <c r="G92" s="61"/>
      <c r="H92" s="61"/>
      <c r="I92" s="61"/>
      <c r="J92" s="57">
        <v>12760</v>
      </c>
      <c r="K92" s="61">
        <v>51120</v>
      </c>
      <c r="M92" s="62">
        <v>-7500</v>
      </c>
      <c r="N92" s="62"/>
      <c r="O92" s="62"/>
      <c r="P92" s="62"/>
      <c r="Q92" s="62"/>
      <c r="R92" s="63">
        <v>-7500</v>
      </c>
      <c r="T92" s="63">
        <v>43620</v>
      </c>
    </row>
    <row r="93" spans="1:20" ht="12.75">
      <c r="A93" s="57" t="s">
        <v>102</v>
      </c>
      <c r="C93" s="61">
        <v>160945</v>
      </c>
      <c r="D93" s="61"/>
      <c r="E93" s="61">
        <v>2400</v>
      </c>
      <c r="F93" s="61">
        <v>90810</v>
      </c>
      <c r="G93" s="61"/>
      <c r="H93" s="61"/>
      <c r="I93" s="61"/>
      <c r="K93" s="61">
        <v>254155</v>
      </c>
      <c r="M93" s="64">
        <v>-9210</v>
      </c>
      <c r="N93" s="64">
        <v>0</v>
      </c>
      <c r="O93" s="64"/>
      <c r="P93" s="64"/>
      <c r="Q93" s="64"/>
      <c r="R93" s="63">
        <v>-9210</v>
      </c>
      <c r="T93" s="63">
        <v>244945</v>
      </c>
    </row>
    <row r="94" spans="1:20" ht="12.75">
      <c r="A94" s="57" t="s">
        <v>103</v>
      </c>
      <c r="C94" s="61">
        <v>16190</v>
      </c>
      <c r="D94" s="61"/>
      <c r="E94" s="61">
        <v>1000</v>
      </c>
      <c r="F94" s="61">
        <v>4980</v>
      </c>
      <c r="G94" s="61"/>
      <c r="H94" s="61"/>
      <c r="I94" s="61"/>
      <c r="K94" s="61">
        <v>22170</v>
      </c>
      <c r="M94" s="64">
        <v>-60</v>
      </c>
      <c r="N94" s="64"/>
      <c r="O94" s="64"/>
      <c r="P94" s="64"/>
      <c r="Q94" s="64"/>
      <c r="R94" s="63">
        <v>-60</v>
      </c>
      <c r="T94" s="63">
        <v>22110</v>
      </c>
    </row>
    <row r="95" spans="1:20" s="66" customFormat="1" ht="12.75">
      <c r="A95" s="66" t="s">
        <v>104</v>
      </c>
      <c r="C95" s="65">
        <v>200735</v>
      </c>
      <c r="D95" s="65">
        <v>5140</v>
      </c>
      <c r="E95" s="65">
        <v>3520</v>
      </c>
      <c r="F95" s="65">
        <v>139140</v>
      </c>
      <c r="G95" s="65">
        <v>0</v>
      </c>
      <c r="H95" s="65">
        <v>0</v>
      </c>
      <c r="I95" s="65">
        <v>0</v>
      </c>
      <c r="J95" s="66">
        <v>12760</v>
      </c>
      <c r="K95" s="65">
        <v>361295</v>
      </c>
      <c r="M95" s="66">
        <v>-16770</v>
      </c>
      <c r="N95" s="66">
        <v>0</v>
      </c>
      <c r="O95" s="66">
        <v>0</v>
      </c>
      <c r="R95" s="66">
        <v>-16770</v>
      </c>
      <c r="T95" s="68">
        <v>344525</v>
      </c>
    </row>
    <row r="96" spans="3:20" ht="12.75">
      <c r="C96" s="61"/>
      <c r="D96" s="61"/>
      <c r="E96" s="61"/>
      <c r="F96" s="61"/>
      <c r="G96" s="61"/>
      <c r="H96" s="61"/>
      <c r="I96" s="61"/>
      <c r="K96" s="61"/>
      <c r="M96" s="64"/>
      <c r="N96" s="84"/>
      <c r="O96" s="84"/>
      <c r="P96" s="84"/>
      <c r="Q96" s="84"/>
      <c r="R96" s="62"/>
      <c r="T96" s="63"/>
    </row>
    <row r="97" spans="1:20" ht="12.75">
      <c r="A97" s="57" t="s">
        <v>105</v>
      </c>
      <c r="C97" s="61">
        <v>512868</v>
      </c>
      <c r="D97" s="61"/>
      <c r="E97" s="61">
        <v>152730</v>
      </c>
      <c r="F97" s="61">
        <v>26600</v>
      </c>
      <c r="G97" s="61"/>
      <c r="H97" s="61"/>
      <c r="I97" s="61"/>
      <c r="J97" s="57">
        <v>25076.520000000004</v>
      </c>
      <c r="K97" s="61">
        <v>717274.52</v>
      </c>
      <c r="M97" s="57">
        <v>-25700</v>
      </c>
      <c r="Q97" s="57">
        <v>-500</v>
      </c>
      <c r="R97" s="57">
        <v>-26200</v>
      </c>
      <c r="T97" s="63">
        <v>691074.52</v>
      </c>
    </row>
    <row r="98" spans="1:20" ht="12.75">
      <c r="A98" s="57" t="s">
        <v>106</v>
      </c>
      <c r="C98" s="61">
        <v>164988</v>
      </c>
      <c r="D98" s="61"/>
      <c r="E98" s="61">
        <v>58990</v>
      </c>
      <c r="F98" s="61">
        <v>353610</v>
      </c>
      <c r="G98" s="61"/>
      <c r="H98" s="61"/>
      <c r="I98" s="61"/>
      <c r="J98" s="57">
        <v>18942.72</v>
      </c>
      <c r="K98" s="61">
        <v>596530.72</v>
      </c>
      <c r="M98" s="64">
        <v>-763916</v>
      </c>
      <c r="N98" s="64"/>
      <c r="O98" s="64"/>
      <c r="P98" s="64"/>
      <c r="Q98" s="64">
        <v>-10000</v>
      </c>
      <c r="R98" s="57">
        <v>-773916</v>
      </c>
      <c r="T98" s="74">
        <v>-177385.28000000003</v>
      </c>
    </row>
    <row r="99" spans="1:20" ht="12.75">
      <c r="A99" s="57" t="s">
        <v>107</v>
      </c>
      <c r="C99" s="61">
        <v>143550</v>
      </c>
      <c r="D99" s="61">
        <v>60</v>
      </c>
      <c r="E99" s="61">
        <v>68930</v>
      </c>
      <c r="F99" s="61">
        <v>333320</v>
      </c>
      <c r="G99" s="61"/>
      <c r="H99" s="61"/>
      <c r="I99" s="61"/>
      <c r="J99" s="57">
        <v>17633.8</v>
      </c>
      <c r="K99" s="61">
        <v>563493.8</v>
      </c>
      <c r="M99" s="64">
        <v>-271054</v>
      </c>
      <c r="N99" s="64"/>
      <c r="O99" s="64"/>
      <c r="P99" s="64"/>
      <c r="Q99" s="64"/>
      <c r="R99" s="63">
        <v>-271054</v>
      </c>
      <c r="T99" s="74">
        <v>292439.80000000005</v>
      </c>
    </row>
    <row r="100" spans="1:20" ht="12.75">
      <c r="A100" s="57" t="s">
        <v>108</v>
      </c>
      <c r="C100" s="61">
        <v>223202</v>
      </c>
      <c r="D100" s="61">
        <v>1154.6</v>
      </c>
      <c r="E100" s="61">
        <v>63870</v>
      </c>
      <c r="F100" s="61">
        <v>32540</v>
      </c>
      <c r="G100" s="61"/>
      <c r="H100" s="61"/>
      <c r="I100" s="61"/>
      <c r="J100" s="57">
        <v>29723</v>
      </c>
      <c r="K100" s="61">
        <v>350489.6</v>
      </c>
      <c r="M100" s="62">
        <v>-2000</v>
      </c>
      <c r="N100" s="62"/>
      <c r="O100" s="62"/>
      <c r="P100" s="62"/>
      <c r="Q100" s="62">
        <v>-37000</v>
      </c>
      <c r="R100" s="63">
        <v>-39000</v>
      </c>
      <c r="T100" s="63">
        <v>311489.6</v>
      </c>
    </row>
    <row r="101" spans="1:20" ht="12.75">
      <c r="A101" s="57" t="s">
        <v>214</v>
      </c>
      <c r="C101" s="61">
        <v>71425</v>
      </c>
      <c r="D101" s="61">
        <v>0</v>
      </c>
      <c r="E101" s="61">
        <v>0</v>
      </c>
      <c r="F101" s="61">
        <v>1380</v>
      </c>
      <c r="G101" s="61"/>
      <c r="H101" s="61"/>
      <c r="I101" s="61"/>
      <c r="K101" s="61">
        <v>72805</v>
      </c>
      <c r="M101" s="62">
        <v>-2000</v>
      </c>
      <c r="N101" s="62"/>
      <c r="O101" s="62"/>
      <c r="P101" s="62"/>
      <c r="Q101" s="62"/>
      <c r="R101" s="63">
        <v>-2000</v>
      </c>
      <c r="T101" s="63">
        <v>70805</v>
      </c>
    </row>
    <row r="102" spans="1:20" ht="12.75">
      <c r="A102" s="57" t="s">
        <v>109</v>
      </c>
      <c r="C102" s="61">
        <v>93181</v>
      </c>
      <c r="D102" s="61">
        <v>20991</v>
      </c>
      <c r="E102" s="61">
        <v>2330</v>
      </c>
      <c r="F102" s="61">
        <v>14890</v>
      </c>
      <c r="G102" s="61"/>
      <c r="H102" s="61"/>
      <c r="I102" s="61"/>
      <c r="J102" s="57">
        <v>0</v>
      </c>
      <c r="K102" s="61">
        <v>131392</v>
      </c>
      <c r="M102" s="71">
        <v>-4000</v>
      </c>
      <c r="N102" s="69"/>
      <c r="O102" s="69"/>
      <c r="P102" s="69"/>
      <c r="Q102" s="69">
        <v>-127392</v>
      </c>
      <c r="R102" s="71">
        <v>-131392</v>
      </c>
      <c r="T102" s="63">
        <v>0</v>
      </c>
    </row>
    <row r="103" spans="1:20" ht="12.75">
      <c r="A103" s="57" t="s">
        <v>110</v>
      </c>
      <c r="C103" s="61">
        <v>200391</v>
      </c>
      <c r="D103" s="61"/>
      <c r="E103" s="61">
        <v>1820</v>
      </c>
      <c r="F103" s="61">
        <v>16670</v>
      </c>
      <c r="G103" s="61"/>
      <c r="H103" s="61"/>
      <c r="I103" s="61"/>
      <c r="J103" s="57">
        <v>1308.92</v>
      </c>
      <c r="K103" s="61">
        <v>220189.92</v>
      </c>
      <c r="M103" s="62">
        <v>0</v>
      </c>
      <c r="N103" s="62"/>
      <c r="R103" s="62">
        <v>0</v>
      </c>
      <c r="T103" s="63">
        <v>220189.92</v>
      </c>
    </row>
    <row r="104" spans="1:20" ht="12.75">
      <c r="A104" s="57" t="s">
        <v>197</v>
      </c>
      <c r="C104" s="61">
        <v>118020</v>
      </c>
      <c r="D104" s="61"/>
      <c r="E104" s="61">
        <v>45608</v>
      </c>
      <c r="F104" s="61">
        <v>139750</v>
      </c>
      <c r="G104" s="61"/>
      <c r="H104" s="61"/>
      <c r="I104" s="61"/>
      <c r="J104" s="57">
        <v>14707</v>
      </c>
      <c r="K104" s="61">
        <v>318085</v>
      </c>
      <c r="M104" s="84">
        <v>-417280</v>
      </c>
      <c r="N104" s="84"/>
      <c r="O104" s="84"/>
      <c r="P104" s="84"/>
      <c r="Q104" s="84"/>
      <c r="R104" s="57">
        <v>-417280</v>
      </c>
      <c r="T104" s="110">
        <v>-99195</v>
      </c>
    </row>
    <row r="105" spans="1:20" ht="12.75">
      <c r="A105" s="69" t="s">
        <v>111</v>
      </c>
      <c r="C105" s="66">
        <v>1527625</v>
      </c>
      <c r="D105" s="66">
        <v>22205.6</v>
      </c>
      <c r="E105" s="66">
        <v>394278</v>
      </c>
      <c r="F105" s="66">
        <v>918760</v>
      </c>
      <c r="G105" s="66">
        <v>0</v>
      </c>
      <c r="H105" s="66">
        <v>0</v>
      </c>
      <c r="I105" s="66">
        <v>0</v>
      </c>
      <c r="J105" s="66">
        <v>107391.96</v>
      </c>
      <c r="K105" s="66">
        <v>2970260.56</v>
      </c>
      <c r="L105" s="66"/>
      <c r="M105" s="67">
        <v>-1485950</v>
      </c>
      <c r="N105" s="67">
        <v>0</v>
      </c>
      <c r="O105" s="67">
        <v>0</v>
      </c>
      <c r="P105" s="67">
        <v>0</v>
      </c>
      <c r="Q105" s="67">
        <v>-174892</v>
      </c>
      <c r="R105" s="83">
        <v>-1660842</v>
      </c>
      <c r="S105" s="66"/>
      <c r="T105" s="66">
        <v>1309419.56</v>
      </c>
    </row>
    <row r="106" spans="1:20" ht="12.75">
      <c r="A106" s="69"/>
      <c r="C106" s="85"/>
      <c r="D106" s="85"/>
      <c r="E106" s="85"/>
      <c r="F106" s="85"/>
      <c r="G106" s="85"/>
      <c r="H106" s="85"/>
      <c r="I106" s="85"/>
      <c r="J106" s="85"/>
      <c r="K106" s="85"/>
      <c r="M106" s="111"/>
      <c r="N106" s="111"/>
      <c r="O106" s="111"/>
      <c r="P106" s="111"/>
      <c r="Q106" s="111"/>
      <c r="R106" s="112"/>
      <c r="T106" s="112"/>
    </row>
    <row r="107" spans="1:20" ht="12.75">
      <c r="A107" s="69" t="s">
        <v>112</v>
      </c>
      <c r="C107" s="69">
        <v>3955217</v>
      </c>
      <c r="D107" s="69">
        <v>573751.6</v>
      </c>
      <c r="E107" s="69">
        <v>461178</v>
      </c>
      <c r="F107" s="69">
        <v>1796713</v>
      </c>
      <c r="G107" s="69">
        <v>34020</v>
      </c>
      <c r="H107" s="69">
        <v>0</v>
      </c>
      <c r="I107" s="69">
        <v>0</v>
      </c>
      <c r="J107" s="69">
        <v>131081.96000000002</v>
      </c>
      <c r="K107" s="69">
        <v>6951961.5600000005</v>
      </c>
      <c r="L107" s="69"/>
      <c r="M107" s="90">
        <v>-4614551</v>
      </c>
      <c r="N107" s="90">
        <v>0</v>
      </c>
      <c r="O107" s="90">
        <v>0</v>
      </c>
      <c r="P107" s="90">
        <v>0</v>
      </c>
      <c r="Q107" s="90">
        <v>-178812</v>
      </c>
      <c r="R107" s="90">
        <v>-4793363</v>
      </c>
      <c r="S107" s="69"/>
      <c r="T107" s="72">
        <v>2158599.56</v>
      </c>
    </row>
    <row r="108" spans="1:20" ht="12.75">
      <c r="A108" s="69"/>
      <c r="C108" s="65"/>
      <c r="D108" s="65"/>
      <c r="E108" s="65"/>
      <c r="F108" s="65"/>
      <c r="G108" s="65"/>
      <c r="H108" s="65"/>
      <c r="I108" s="65"/>
      <c r="J108" s="66"/>
      <c r="K108" s="65"/>
      <c r="M108" s="67"/>
      <c r="N108" s="67"/>
      <c r="O108" s="83"/>
      <c r="P108" s="83"/>
      <c r="Q108" s="83"/>
      <c r="R108" s="86"/>
      <c r="T108" s="68"/>
    </row>
    <row r="109" spans="1:20" ht="12.75">
      <c r="A109" s="69" t="s">
        <v>113</v>
      </c>
      <c r="C109" s="70">
        <v>7898985.026378378</v>
      </c>
      <c r="D109" s="70">
        <v>1198787.9</v>
      </c>
      <c r="E109" s="70">
        <v>478403</v>
      </c>
      <c r="F109" s="70">
        <v>3065531</v>
      </c>
      <c r="G109" s="70">
        <v>115823</v>
      </c>
      <c r="H109" s="70">
        <v>8000000</v>
      </c>
      <c r="I109" s="70">
        <v>0</v>
      </c>
      <c r="J109" s="69">
        <v>236013.96000000002</v>
      </c>
      <c r="K109" s="70">
        <v>20993544.886378378</v>
      </c>
      <c r="L109" s="69"/>
      <c r="M109" s="90">
        <v>-14994643</v>
      </c>
      <c r="N109" s="90">
        <v>-275680</v>
      </c>
      <c r="O109" s="90">
        <v>-97000</v>
      </c>
      <c r="P109" s="90">
        <v>0</v>
      </c>
      <c r="Q109" s="90">
        <v>-263782</v>
      </c>
      <c r="R109" s="72">
        <v>-15631105</v>
      </c>
      <c r="S109" s="69"/>
      <c r="T109" s="72">
        <v>5362439.886378378</v>
      </c>
    </row>
    <row r="110" spans="3:20" ht="12.75">
      <c r="C110" s="61"/>
      <c r="D110" s="61"/>
      <c r="E110" s="61"/>
      <c r="F110" s="61"/>
      <c r="G110" s="61"/>
      <c r="H110" s="61"/>
      <c r="I110" s="61"/>
      <c r="K110" s="61"/>
      <c r="M110" s="64"/>
      <c r="N110" s="84"/>
      <c r="O110" s="84"/>
      <c r="P110" s="84"/>
      <c r="Q110" s="84"/>
      <c r="R110" s="64"/>
      <c r="T110" s="63"/>
    </row>
    <row r="111" spans="1:20" ht="12.75">
      <c r="A111" s="69" t="s">
        <v>202</v>
      </c>
      <c r="C111" s="61"/>
      <c r="D111" s="61"/>
      <c r="E111" s="61"/>
      <c r="F111" s="61"/>
      <c r="G111" s="61"/>
      <c r="H111" s="61"/>
      <c r="I111" s="61"/>
      <c r="K111" s="61"/>
      <c r="M111" s="64"/>
      <c r="N111" s="84"/>
      <c r="O111" s="84"/>
      <c r="P111" s="84"/>
      <c r="Q111" s="64"/>
      <c r="R111" s="64"/>
      <c r="T111" s="74"/>
    </row>
    <row r="112" spans="1:20" ht="12.75">
      <c r="A112" s="57" t="s">
        <v>203</v>
      </c>
      <c r="C112" s="61" t="s">
        <v>177</v>
      </c>
      <c r="D112" s="61"/>
      <c r="E112" s="61"/>
      <c r="F112" s="61"/>
      <c r="G112" s="61"/>
      <c r="H112" s="61" t="s">
        <v>204</v>
      </c>
      <c r="I112" s="61" t="s">
        <v>215</v>
      </c>
      <c r="J112" s="57" t="s">
        <v>178</v>
      </c>
      <c r="K112" s="61" t="s">
        <v>178</v>
      </c>
      <c r="M112" s="84"/>
      <c r="N112" s="84"/>
      <c r="O112" s="84"/>
      <c r="P112" s="84"/>
      <c r="Q112" s="84"/>
      <c r="R112" s="84"/>
      <c r="T112" s="63"/>
    </row>
    <row r="113" spans="1:20" s="69" customFormat="1" ht="12.75">
      <c r="A113" s="69" t="s">
        <v>205</v>
      </c>
      <c r="C113" s="70" t="s">
        <v>165</v>
      </c>
      <c r="D113" s="70"/>
      <c r="E113" s="70"/>
      <c r="F113" s="70"/>
      <c r="G113" s="70"/>
      <c r="H113" s="70" t="s">
        <v>24</v>
      </c>
      <c r="I113" s="70" t="s">
        <v>24</v>
      </c>
      <c r="J113" s="70" t="s">
        <v>24</v>
      </c>
      <c r="K113" s="70" t="s">
        <v>166</v>
      </c>
      <c r="M113" s="87"/>
      <c r="N113" s="87"/>
      <c r="O113" s="88"/>
      <c r="P113" s="88"/>
      <c r="Q113" s="71"/>
      <c r="R113" s="72"/>
      <c r="T113" s="70"/>
    </row>
    <row r="114" spans="3:20" s="69" customFormat="1" ht="12.75">
      <c r="C114" s="70" t="s">
        <v>142</v>
      </c>
      <c r="D114" s="70"/>
      <c r="E114" s="70"/>
      <c r="F114" s="70"/>
      <c r="G114" s="70"/>
      <c r="H114" s="70">
        <v>7708689.921144</v>
      </c>
      <c r="I114" s="70">
        <v>7898985.026378378</v>
      </c>
      <c r="J114" s="69">
        <v>190295.10523437802</v>
      </c>
      <c r="K114" s="70">
        <v>2.4685790605278033</v>
      </c>
      <c r="M114" s="89"/>
      <c r="N114" s="89"/>
      <c r="O114" s="89"/>
      <c r="P114" s="89"/>
      <c r="Q114" s="89"/>
      <c r="T114" s="72"/>
    </row>
    <row r="115" spans="1:20" s="69" customFormat="1" ht="12.75">
      <c r="A115" s="69" t="s">
        <v>206</v>
      </c>
      <c r="C115" s="70" t="s">
        <v>143</v>
      </c>
      <c r="D115" s="70"/>
      <c r="E115" s="70"/>
      <c r="F115" s="70"/>
      <c r="G115" s="70"/>
      <c r="H115" s="70">
        <v>1285150.38</v>
      </c>
      <c r="I115" s="70">
        <v>1198787.9</v>
      </c>
      <c r="J115" s="70">
        <v>-86362.47999999998</v>
      </c>
      <c r="K115" s="70">
        <v>-6.720029137757404</v>
      </c>
      <c r="M115" s="71"/>
      <c r="N115" s="90"/>
      <c r="O115" s="90"/>
      <c r="P115" s="90"/>
      <c r="Q115" s="90"/>
      <c r="R115" s="71"/>
      <c r="T115" s="72"/>
    </row>
    <row r="116" spans="1:18" ht="12.75">
      <c r="A116" s="69"/>
      <c r="C116" s="57" t="s">
        <v>144</v>
      </c>
      <c r="H116" s="57">
        <v>511970</v>
      </c>
      <c r="I116" s="57">
        <v>478403</v>
      </c>
      <c r="J116" s="57">
        <v>-33567</v>
      </c>
      <c r="K116" s="57">
        <v>-6.556438853839092</v>
      </c>
      <c r="M116" s="84"/>
      <c r="Q116" s="84"/>
      <c r="R116" s="84"/>
    </row>
    <row r="117" spans="1:11" ht="12.75">
      <c r="A117" s="69"/>
      <c r="C117" s="57" t="s">
        <v>179</v>
      </c>
      <c r="H117" s="57">
        <v>2752430</v>
      </c>
      <c r="I117" s="57">
        <v>3065531</v>
      </c>
      <c r="J117" s="57">
        <v>313101</v>
      </c>
      <c r="K117" s="57">
        <v>11.375439157399098</v>
      </c>
    </row>
    <row r="118" spans="1:20" ht="15">
      <c r="A118" s="91"/>
      <c r="C118" s="69" t="s">
        <v>180</v>
      </c>
      <c r="D118" s="69"/>
      <c r="E118" s="69"/>
      <c r="F118" s="69"/>
      <c r="G118" s="69"/>
      <c r="H118" s="69">
        <v>0</v>
      </c>
      <c r="I118" s="69">
        <v>0</v>
      </c>
      <c r="J118" s="69">
        <v>0</v>
      </c>
      <c r="K118" s="69"/>
      <c r="M118" s="69"/>
      <c r="N118" s="69"/>
      <c r="O118" s="69"/>
      <c r="P118" s="69"/>
      <c r="Q118" s="89"/>
      <c r="R118" s="69"/>
      <c r="T118" s="69"/>
    </row>
    <row r="119" spans="1:13" ht="12.75">
      <c r="A119" s="69"/>
      <c r="C119" s="57" t="s">
        <v>181</v>
      </c>
      <c r="H119" s="57">
        <v>111380</v>
      </c>
      <c r="I119" s="57">
        <v>115823</v>
      </c>
      <c r="J119" s="57">
        <v>4443</v>
      </c>
      <c r="K119" s="57">
        <v>3.9890465074519663</v>
      </c>
      <c r="M119" s="57" t="s">
        <v>195</v>
      </c>
    </row>
    <row r="120" spans="1:20" ht="12.75">
      <c r="A120" s="69"/>
      <c r="C120" s="46" t="s">
        <v>182</v>
      </c>
      <c r="D120" s="46"/>
      <c r="E120" s="46"/>
      <c r="F120" s="46"/>
      <c r="G120" s="46"/>
      <c r="H120" s="92">
        <v>9394400</v>
      </c>
      <c r="I120" s="93">
        <v>7903000</v>
      </c>
      <c r="J120" s="64">
        <v>-1491400</v>
      </c>
      <c r="K120" s="94">
        <v>-15.875415140935026</v>
      </c>
      <c r="L120" s="69"/>
      <c r="M120" s="71"/>
      <c r="N120" s="71"/>
      <c r="O120" s="71"/>
      <c r="P120" s="71"/>
      <c r="Q120" s="71"/>
      <c r="R120" s="71"/>
      <c r="S120" s="69"/>
      <c r="T120" s="72"/>
    </row>
    <row r="121" spans="3:11" ht="12.75">
      <c r="C121" s="46" t="s">
        <v>183</v>
      </c>
      <c r="D121" s="46"/>
      <c r="E121" s="46"/>
      <c r="F121" s="46"/>
      <c r="G121" s="46"/>
      <c r="H121" s="92">
        <v>-55440</v>
      </c>
      <c r="I121" s="93">
        <v>236013.96000000002</v>
      </c>
      <c r="J121" s="64">
        <v>291453.96</v>
      </c>
      <c r="K121" s="94">
        <v>-525.7106060606061</v>
      </c>
    </row>
    <row r="122" spans="3:21" ht="12.75">
      <c r="C122" s="46" t="s">
        <v>184</v>
      </c>
      <c r="D122" s="46"/>
      <c r="E122" s="46"/>
      <c r="F122" s="46"/>
      <c r="G122" s="46"/>
      <c r="H122" s="92">
        <v>21708580.301144</v>
      </c>
      <c r="I122" s="92">
        <v>20896543.886378378</v>
      </c>
      <c r="J122" s="64">
        <v>-812036.4147656225</v>
      </c>
      <c r="K122" s="94">
        <v>-3.7406242301475134</v>
      </c>
      <c r="Q122" s="69"/>
      <c r="T122" s="58"/>
      <c r="U122" s="58"/>
    </row>
    <row r="123" spans="3:21" ht="12.75">
      <c r="C123" s="46" t="s">
        <v>185</v>
      </c>
      <c r="D123" s="46"/>
      <c r="E123" s="46"/>
      <c r="F123" s="46"/>
      <c r="G123" s="46"/>
      <c r="H123" s="92">
        <v>-6015160</v>
      </c>
      <c r="I123" s="93">
        <v>-14994643</v>
      </c>
      <c r="J123" s="64">
        <v>-8979483</v>
      </c>
      <c r="K123" s="94">
        <v>149.28086700935637</v>
      </c>
      <c r="T123" s="59"/>
      <c r="U123" s="95"/>
    </row>
    <row r="124" spans="3:21" ht="12.75">
      <c r="C124" s="46" t="s">
        <v>186</v>
      </c>
      <c r="D124" s="46"/>
      <c r="E124" s="46"/>
      <c r="F124" s="46"/>
      <c r="G124" s="46"/>
      <c r="H124" s="92">
        <v>-9897880</v>
      </c>
      <c r="I124" s="93">
        <v>-275680</v>
      </c>
      <c r="J124" s="64">
        <v>9622200</v>
      </c>
      <c r="K124" s="94">
        <v>-97.21475709950009</v>
      </c>
      <c r="T124" s="59"/>
      <c r="U124" s="95"/>
    </row>
    <row r="125" spans="3:21" ht="12.75">
      <c r="C125" s="46" t="s">
        <v>216</v>
      </c>
      <c r="D125" s="46"/>
      <c r="E125" s="46"/>
      <c r="F125" s="46"/>
      <c r="G125" s="46"/>
      <c r="H125" s="92">
        <v>0</v>
      </c>
      <c r="I125" s="93"/>
      <c r="J125" s="64"/>
      <c r="K125" s="94"/>
      <c r="L125" s="69"/>
      <c r="M125" s="69"/>
      <c r="T125" s="59"/>
      <c r="U125" s="95"/>
    </row>
    <row r="126" spans="3:21" ht="12.75">
      <c r="C126" s="46" t="s">
        <v>191</v>
      </c>
      <c r="D126" s="46"/>
      <c r="E126" s="46"/>
      <c r="F126" s="46"/>
      <c r="G126" s="93"/>
      <c r="H126" s="64">
        <v>0</v>
      </c>
      <c r="I126" s="64">
        <v>0</v>
      </c>
      <c r="J126" s="64">
        <v>0</v>
      </c>
      <c r="K126" s="94"/>
      <c r="T126" s="59"/>
      <c r="U126" s="95"/>
    </row>
    <row r="127" spans="3:21" ht="12.75">
      <c r="C127" s="46" t="s">
        <v>187</v>
      </c>
      <c r="D127" s="46"/>
      <c r="E127" s="46"/>
      <c r="F127" s="46"/>
      <c r="G127" s="46"/>
      <c r="H127" s="92"/>
      <c r="I127" s="93">
        <v>-263782</v>
      </c>
      <c r="J127" s="64">
        <v>-263782</v>
      </c>
      <c r="K127" s="94"/>
      <c r="T127" s="59"/>
      <c r="U127" s="95"/>
    </row>
    <row r="128" spans="3:21" ht="12.75">
      <c r="C128" s="43" t="s">
        <v>188</v>
      </c>
      <c r="D128" s="46"/>
      <c r="E128" s="46"/>
      <c r="F128" s="46"/>
      <c r="G128" s="93"/>
      <c r="H128" s="96">
        <v>-15913040</v>
      </c>
      <c r="I128" s="96">
        <v>-15534105</v>
      </c>
      <c r="J128" s="71">
        <v>378935</v>
      </c>
      <c r="K128" s="97">
        <v>-2.381286039625364</v>
      </c>
      <c r="T128" s="59"/>
      <c r="U128" s="95"/>
    </row>
    <row r="129" spans="3:21" ht="12.75">
      <c r="C129" s="46"/>
      <c r="D129" s="46"/>
      <c r="E129" s="46"/>
      <c r="F129" s="46"/>
      <c r="G129" s="46"/>
      <c r="H129" s="98"/>
      <c r="I129" s="93"/>
      <c r="J129" s="64"/>
      <c r="K129" s="94"/>
      <c r="T129" s="59"/>
      <c r="U129" s="95"/>
    </row>
    <row r="130" spans="3:21" ht="12.75">
      <c r="C130" s="46" t="s">
        <v>189</v>
      </c>
      <c r="D130" s="46"/>
      <c r="E130" s="46"/>
      <c r="F130" s="46"/>
      <c r="G130" s="46"/>
      <c r="H130" s="99">
        <v>5795540.301144</v>
      </c>
      <c r="I130" s="93">
        <v>5362438.886378378</v>
      </c>
      <c r="J130" s="64">
        <v>-433101.41476562247</v>
      </c>
      <c r="K130" s="94">
        <v>-7.473011872251689</v>
      </c>
      <c r="T130" s="59"/>
      <c r="U130" s="95"/>
    </row>
    <row r="131" spans="3:21" ht="12.75">
      <c r="C131" s="46"/>
      <c r="D131" s="46"/>
      <c r="E131" s="46"/>
      <c r="F131" s="46"/>
      <c r="G131" s="46"/>
      <c r="H131" s="93"/>
      <c r="I131" s="93"/>
      <c r="J131" s="64"/>
      <c r="K131" s="94"/>
      <c r="T131" s="59"/>
      <c r="U131" s="95"/>
    </row>
    <row r="132" spans="3:21" ht="12.75">
      <c r="C132" s="43" t="s">
        <v>188</v>
      </c>
      <c r="D132" s="46"/>
      <c r="E132" s="46"/>
      <c r="F132" s="46"/>
      <c r="G132" s="46"/>
      <c r="H132" s="96">
        <f>SUM(H129:H131)</f>
        <v>5795540.301144</v>
      </c>
      <c r="I132" s="96">
        <f>SUM(I129:I131)</f>
        <v>5362438.886378378</v>
      </c>
      <c r="J132" s="71">
        <f>+I132-H132</f>
        <v>-433101.41476562247</v>
      </c>
      <c r="K132" s="97">
        <f>+(I132-H132)/H132*100</f>
        <v>-7.473011872251689</v>
      </c>
      <c r="Q132" s="69"/>
      <c r="R132" s="69"/>
      <c r="T132" s="58"/>
      <c r="U132" s="58"/>
    </row>
    <row r="133" spans="3:11" ht="13.5" thickBot="1">
      <c r="C133" s="46"/>
      <c r="D133" s="46"/>
      <c r="E133" s="46"/>
      <c r="F133" s="46"/>
      <c r="G133" s="46"/>
      <c r="H133" s="93"/>
      <c r="I133" s="93"/>
      <c r="J133" s="64">
        <f>+I133-H133</f>
        <v>0</v>
      </c>
      <c r="K133" s="94"/>
    </row>
    <row r="134" spans="3:11" ht="13.5" thickBot="1">
      <c r="C134" s="43" t="s">
        <v>189</v>
      </c>
      <c r="D134" s="46"/>
      <c r="E134" s="46"/>
      <c r="F134" s="46"/>
      <c r="G134" s="46"/>
      <c r="H134" s="100">
        <f>+H128-H132</f>
        <v>-21708580.301144</v>
      </c>
      <c r="I134" s="100">
        <f>+I128-I132</f>
        <v>-20896543.886378378</v>
      </c>
      <c r="J134" s="101">
        <f>+I134-H134</f>
        <v>812036.4147656225</v>
      </c>
      <c r="K134" s="102">
        <f>+(I134-H134)/H134*100</f>
        <v>-3.7406242301475134</v>
      </c>
    </row>
  </sheetData>
  <sheetProtection/>
  <printOptions/>
  <pageMargins left="0.75" right="0.75" top="0.63" bottom="0.67" header="0.5" footer="0.5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6"/>
  <sheetViews>
    <sheetView zoomScalePageLayoutView="0" workbookViewId="0" topLeftCell="A109">
      <selection activeCell="L127" sqref="L127"/>
    </sheetView>
  </sheetViews>
  <sheetFormatPr defaultColWidth="9.140625" defaultRowHeight="12.75"/>
  <cols>
    <col min="1" max="1" width="11.8515625" style="23" customWidth="1"/>
    <col min="2" max="2" width="2.57421875" style="0" customWidth="1"/>
    <col min="3" max="3" width="11.421875" style="22" hidden="1" customWidth="1"/>
    <col min="4" max="4" width="3.57421875" style="0" hidden="1" customWidth="1"/>
    <col min="5" max="5" width="11.8515625" style="22" hidden="1" customWidth="1"/>
    <col min="6" max="6" width="3.57421875" style="13" customWidth="1"/>
    <col min="7" max="7" width="39.421875" style="23" customWidth="1"/>
    <col min="8" max="8" width="3.421875" style="13" customWidth="1"/>
    <col min="9" max="9" width="12.7109375" style="23" customWidth="1"/>
  </cols>
  <sheetData>
    <row r="1" spans="1:9" ht="16.5" thickBot="1">
      <c r="A1" s="8"/>
      <c r="B1" s="9"/>
      <c r="C1" s="10"/>
      <c r="D1" s="9"/>
      <c r="E1" s="10"/>
      <c r="F1" s="8"/>
      <c r="G1" s="11" t="s">
        <v>18</v>
      </c>
      <c r="H1" s="8"/>
      <c r="I1" s="8"/>
    </row>
    <row r="2" spans="1:9" ht="12.75">
      <c r="A2" s="12" t="s">
        <v>16</v>
      </c>
      <c r="C2" s="12" t="s">
        <v>16</v>
      </c>
      <c r="E2" s="12" t="s">
        <v>16</v>
      </c>
      <c r="G2" s="12" t="s">
        <v>19</v>
      </c>
      <c r="I2" s="12" t="s">
        <v>17</v>
      </c>
    </row>
    <row r="3" spans="1:9" ht="22.5">
      <c r="A3" s="14" t="s">
        <v>20</v>
      </c>
      <c r="C3" s="14" t="s">
        <v>21</v>
      </c>
      <c r="E3" s="14" t="s">
        <v>22</v>
      </c>
      <c r="G3" s="14" t="s">
        <v>23</v>
      </c>
      <c r="I3" s="14" t="s">
        <v>20</v>
      </c>
    </row>
    <row r="4" spans="1:9" ht="13.5" thickBot="1">
      <c r="A4" s="15" t="s">
        <v>24</v>
      </c>
      <c r="C4" s="15" t="s">
        <v>24</v>
      </c>
      <c r="E4" s="15" t="s">
        <v>24</v>
      </c>
      <c r="G4" s="15"/>
      <c r="I4" s="15" t="s">
        <v>24</v>
      </c>
    </row>
    <row r="5" spans="1:9" ht="13.5" thickBot="1">
      <c r="A5" s="16" t="s">
        <v>25</v>
      </c>
      <c r="C5" s="16" t="s">
        <v>26</v>
      </c>
      <c r="E5" s="16" t="s">
        <v>27</v>
      </c>
      <c r="G5" s="16"/>
      <c r="I5" s="16" t="s">
        <v>28</v>
      </c>
    </row>
    <row r="6" spans="1:9" ht="12.75">
      <c r="A6" s="17"/>
      <c r="C6" s="17"/>
      <c r="E6" s="17"/>
      <c r="G6" s="17"/>
      <c r="I6" s="17"/>
    </row>
    <row r="7" spans="1:9" ht="12.75">
      <c r="A7" s="18"/>
      <c r="C7" s="19"/>
      <c r="E7" s="19"/>
      <c r="G7" s="20"/>
      <c r="I7" s="21"/>
    </row>
    <row r="8" spans="1:9" ht="12.75">
      <c r="A8" s="22">
        <v>216600</v>
      </c>
      <c r="C8" s="22">
        <v>225196</v>
      </c>
      <c r="E8" s="22">
        <v>8596</v>
      </c>
      <c r="G8" s="23" t="s">
        <v>29</v>
      </c>
      <c r="I8" s="24">
        <v>412844</v>
      </c>
    </row>
    <row r="9" spans="1:9" ht="12.75">
      <c r="A9" s="25">
        <v>236677</v>
      </c>
      <c r="C9" s="25">
        <v>214166</v>
      </c>
      <c r="E9" s="25">
        <v>-22511</v>
      </c>
      <c r="G9" s="23" t="s">
        <v>30</v>
      </c>
      <c r="I9" s="26">
        <v>246028</v>
      </c>
    </row>
    <row r="10" spans="1:9" ht="12.75">
      <c r="A10" s="22">
        <v>345312.9</v>
      </c>
      <c r="C10" s="22">
        <v>369059</v>
      </c>
      <c r="E10" s="22">
        <v>23746.1</v>
      </c>
      <c r="G10" s="23" t="s">
        <v>31</v>
      </c>
      <c r="I10" s="24">
        <v>253348</v>
      </c>
    </row>
    <row r="11" spans="1:9" ht="12.75">
      <c r="A11" s="22">
        <v>404006</v>
      </c>
      <c r="C11" s="22">
        <v>394890</v>
      </c>
      <c r="E11" s="22">
        <v>-9116</v>
      </c>
      <c r="G11" s="23" t="s">
        <v>32</v>
      </c>
      <c r="I11" s="24">
        <v>381812</v>
      </c>
    </row>
    <row r="12" spans="1:9" ht="12.75">
      <c r="A12" s="27">
        <v>262602</v>
      </c>
      <c r="C12" s="27">
        <v>315100</v>
      </c>
      <c r="E12" s="27">
        <v>52498</v>
      </c>
      <c r="G12" s="23" t="s">
        <v>33</v>
      </c>
      <c r="I12" s="28">
        <v>192142</v>
      </c>
    </row>
    <row r="13" spans="1:9" ht="12.75">
      <c r="A13" s="29">
        <f>SUM(A8:A12)</f>
        <v>1465197.9</v>
      </c>
      <c r="C13" s="29">
        <v>1518411</v>
      </c>
      <c r="E13" s="29">
        <v>53213.1</v>
      </c>
      <c r="G13" s="23" t="s">
        <v>34</v>
      </c>
      <c r="I13" s="29">
        <f>SUM(I8:I12)</f>
        <v>1486174</v>
      </c>
    </row>
    <row r="14" spans="1:9" ht="12.75">
      <c r="A14" s="22"/>
      <c r="I14" s="24"/>
    </row>
    <row r="15" spans="1:9" ht="12.75">
      <c r="A15" s="22">
        <v>62150</v>
      </c>
      <c r="C15" s="22">
        <v>67370</v>
      </c>
      <c r="E15" s="22">
        <v>5220</v>
      </c>
      <c r="G15" s="23" t="s">
        <v>35</v>
      </c>
      <c r="I15" s="24">
        <v>88990</v>
      </c>
    </row>
    <row r="16" spans="1:9" ht="12.75">
      <c r="A16" s="22">
        <v>552086</v>
      </c>
      <c r="C16" s="22">
        <v>462030</v>
      </c>
      <c r="E16" s="22">
        <v>-90056</v>
      </c>
      <c r="G16" s="23" t="s">
        <v>36</v>
      </c>
      <c r="I16" s="24">
        <v>468852</v>
      </c>
    </row>
    <row r="17" spans="1:9" ht="12.75">
      <c r="A17" s="29">
        <f>SUM(A15:A16)</f>
        <v>614236</v>
      </c>
      <c r="C17" s="29">
        <v>529400</v>
      </c>
      <c r="E17" s="29">
        <v>-84836</v>
      </c>
      <c r="G17" s="23" t="s">
        <v>37</v>
      </c>
      <c r="I17" s="29">
        <f>SUM(I15:I16)</f>
        <v>557842</v>
      </c>
    </row>
    <row r="18" spans="1:9" ht="12.75">
      <c r="A18" s="25"/>
      <c r="C18" s="25"/>
      <c r="E18" s="25"/>
      <c r="I18" s="26"/>
    </row>
    <row r="19" spans="1:9" ht="12.75">
      <c r="A19" s="29">
        <v>97870</v>
      </c>
      <c r="C19" s="29">
        <v>26370</v>
      </c>
      <c r="E19" s="29">
        <v>-71500</v>
      </c>
      <c r="G19" s="23" t="s">
        <v>38</v>
      </c>
      <c r="I19" s="30">
        <v>0</v>
      </c>
    </row>
    <row r="20" spans="1:9" ht="12.75">
      <c r="A20" s="25"/>
      <c r="C20" s="25"/>
      <c r="E20" s="25"/>
      <c r="I20" s="26"/>
    </row>
    <row r="21" spans="1:9" ht="12.75">
      <c r="A21" s="22">
        <v>69468</v>
      </c>
      <c r="C21" s="22">
        <v>69070</v>
      </c>
      <c r="E21" s="22">
        <v>-398</v>
      </c>
      <c r="G21" s="23" t="s">
        <v>39</v>
      </c>
      <c r="I21" s="24">
        <v>63675</v>
      </c>
    </row>
    <row r="22" spans="1:9" ht="12.75">
      <c r="A22" s="22">
        <v>298082</v>
      </c>
      <c r="C22" s="22">
        <v>291280</v>
      </c>
      <c r="E22" s="22">
        <v>-6802</v>
      </c>
      <c r="G22" s="23" t="s">
        <v>40</v>
      </c>
      <c r="I22" s="24">
        <v>262907</v>
      </c>
    </row>
    <row r="23" spans="1:9" ht="12.75">
      <c r="A23" s="22">
        <v>54762</v>
      </c>
      <c r="C23" s="22">
        <v>60990</v>
      </c>
      <c r="E23" s="22">
        <v>6228</v>
      </c>
      <c r="G23" s="23" t="s">
        <v>41</v>
      </c>
      <c r="I23" s="24">
        <v>47626</v>
      </c>
    </row>
    <row r="24" spans="1:9" ht="12.75">
      <c r="A24" s="22">
        <v>64907</v>
      </c>
      <c r="C24" s="22">
        <v>64678</v>
      </c>
      <c r="E24" s="22">
        <v>-229</v>
      </c>
      <c r="G24" s="23" t="s">
        <v>42</v>
      </c>
      <c r="I24" s="24">
        <v>63334</v>
      </c>
    </row>
    <row r="25" spans="1:9" ht="12.75">
      <c r="A25" s="31">
        <v>272128</v>
      </c>
      <c r="C25" s="31">
        <v>266380</v>
      </c>
      <c r="E25" s="31">
        <v>-5748</v>
      </c>
      <c r="G25" s="23" t="s">
        <v>43</v>
      </c>
      <c r="I25" s="32">
        <v>225863</v>
      </c>
    </row>
    <row r="26" spans="1:9" ht="12.75">
      <c r="A26" s="33">
        <f>SUM(A21:A25)</f>
        <v>759347</v>
      </c>
      <c r="C26" s="33">
        <v>752398</v>
      </c>
      <c r="E26" s="33">
        <v>-6949</v>
      </c>
      <c r="G26" s="23" t="s">
        <v>44</v>
      </c>
      <c r="I26" s="33">
        <f>SUM(I21:I25)</f>
        <v>663405</v>
      </c>
    </row>
    <row r="27" spans="1:9" ht="12.75">
      <c r="A27" s="34"/>
      <c r="C27" s="34"/>
      <c r="E27" s="34"/>
      <c r="I27" s="35"/>
    </row>
    <row r="28" spans="1:9" ht="12.75">
      <c r="A28" s="22">
        <v>314730</v>
      </c>
      <c r="C28" s="22">
        <v>428030</v>
      </c>
      <c r="E28" s="22">
        <v>113300</v>
      </c>
      <c r="G28" s="23" t="s">
        <v>45</v>
      </c>
      <c r="I28" s="24">
        <v>469226</v>
      </c>
    </row>
    <row r="29" spans="1:9" ht="12.75">
      <c r="A29" s="22">
        <v>554618</v>
      </c>
      <c r="C29" s="22">
        <v>479960</v>
      </c>
      <c r="E29" s="22">
        <v>-74658</v>
      </c>
      <c r="G29" s="23" t="s">
        <v>46</v>
      </c>
      <c r="I29" s="24">
        <v>500064</v>
      </c>
    </row>
    <row r="30" spans="1:9" ht="12.75">
      <c r="A30" s="22">
        <v>481165</v>
      </c>
      <c r="C30" s="22">
        <v>510145</v>
      </c>
      <c r="E30" s="22">
        <v>28980</v>
      </c>
      <c r="G30" s="23" t="s">
        <v>47</v>
      </c>
      <c r="I30" s="24">
        <v>0</v>
      </c>
    </row>
    <row r="31" ht="12.75">
      <c r="I31" s="24"/>
    </row>
    <row r="32" spans="1:9" ht="12.75">
      <c r="A32" s="29">
        <f>SUM(A28:A31)</f>
        <v>1350513</v>
      </c>
      <c r="C32" s="29">
        <v>1418135</v>
      </c>
      <c r="E32" s="29">
        <v>67622</v>
      </c>
      <c r="G32" s="23" t="s">
        <v>46</v>
      </c>
      <c r="I32" s="29">
        <f>SUM(I28:I31)</f>
        <v>969290</v>
      </c>
    </row>
    <row r="33" spans="1:9" ht="12.75">
      <c r="A33" s="25"/>
      <c r="C33" s="25"/>
      <c r="E33" s="25"/>
      <c r="I33" s="26"/>
    </row>
    <row r="34" spans="1:9" ht="12.75">
      <c r="A34" s="22">
        <v>194416</v>
      </c>
      <c r="C34" s="22">
        <v>190340</v>
      </c>
      <c r="E34" s="22">
        <v>-4076</v>
      </c>
      <c r="G34" s="23" t="s">
        <v>48</v>
      </c>
      <c r="I34" s="24">
        <v>141105</v>
      </c>
    </row>
    <row r="35" spans="1:9" ht="12.75">
      <c r="A35" s="22">
        <v>14580</v>
      </c>
      <c r="C35" s="22">
        <v>21440</v>
      </c>
      <c r="E35" s="22">
        <v>6860</v>
      </c>
      <c r="G35" s="23" t="s">
        <v>49</v>
      </c>
      <c r="I35" s="24">
        <v>59250</v>
      </c>
    </row>
    <row r="36" spans="1:9" ht="12.75">
      <c r="A36" s="22">
        <v>8490</v>
      </c>
      <c r="C36" s="22">
        <v>9400</v>
      </c>
      <c r="E36" s="22">
        <v>910</v>
      </c>
      <c r="G36" s="23" t="s">
        <v>50</v>
      </c>
      <c r="I36" s="24">
        <v>10960</v>
      </c>
    </row>
    <row r="37" spans="1:9" ht="12.75">
      <c r="A37" s="36">
        <v>-43700</v>
      </c>
      <c r="C37" s="36">
        <v>-42200</v>
      </c>
      <c r="E37" s="36">
        <v>1500</v>
      </c>
      <c r="G37" s="23" t="s">
        <v>51</v>
      </c>
      <c r="I37" s="37">
        <v>-45200</v>
      </c>
    </row>
    <row r="38" spans="1:9" ht="12.75">
      <c r="A38" s="22">
        <v>40910</v>
      </c>
      <c r="C38" s="22">
        <v>38980</v>
      </c>
      <c r="E38" s="22">
        <v>-1930</v>
      </c>
      <c r="G38" s="23" t="s">
        <v>52</v>
      </c>
      <c r="I38" s="24">
        <v>36860</v>
      </c>
    </row>
    <row r="39" spans="1:9" ht="12.75">
      <c r="A39" s="22">
        <v>10750</v>
      </c>
      <c r="C39" s="22">
        <v>10110</v>
      </c>
      <c r="E39" s="22">
        <v>-640</v>
      </c>
      <c r="G39" s="23" t="s">
        <v>53</v>
      </c>
      <c r="I39" s="24">
        <v>9150</v>
      </c>
    </row>
    <row r="40" spans="1:9" ht="12.75">
      <c r="A40" s="22">
        <v>48951</v>
      </c>
      <c r="C40" s="22">
        <v>48575</v>
      </c>
      <c r="E40" s="22">
        <v>-376</v>
      </c>
      <c r="G40" s="23" t="s">
        <v>54</v>
      </c>
      <c r="I40" s="24">
        <v>47493</v>
      </c>
    </row>
    <row r="41" spans="1:9" ht="12.75">
      <c r="A41" s="22">
        <v>120587</v>
      </c>
      <c r="C41" s="22">
        <v>123062</v>
      </c>
      <c r="E41" s="22">
        <v>2475</v>
      </c>
      <c r="G41" s="23" t="s">
        <v>55</v>
      </c>
      <c r="I41" s="24">
        <v>38699</v>
      </c>
    </row>
    <row r="42" spans="1:9" ht="12.75">
      <c r="A42" s="22">
        <v>0</v>
      </c>
      <c r="G42" s="23" t="s">
        <v>56</v>
      </c>
      <c r="I42" s="24">
        <v>130545</v>
      </c>
    </row>
    <row r="43" spans="1:9" ht="12.75">
      <c r="A43" s="22">
        <v>0</v>
      </c>
      <c r="C43" s="22">
        <v>6970</v>
      </c>
      <c r="E43" s="22">
        <v>6970</v>
      </c>
      <c r="G43" s="23" t="s">
        <v>57</v>
      </c>
      <c r="I43" s="24">
        <v>3000</v>
      </c>
    </row>
    <row r="44" spans="1:9" ht="12.75">
      <c r="A44" s="36">
        <v>6500</v>
      </c>
      <c r="C44" s="36">
        <v>6560</v>
      </c>
      <c r="E44" s="36">
        <v>60</v>
      </c>
      <c r="G44" s="23" t="s">
        <v>58</v>
      </c>
      <c r="I44" s="37">
        <v>6880</v>
      </c>
    </row>
    <row r="45" spans="1:9" ht="12.75">
      <c r="A45" s="36">
        <v>-1038009</v>
      </c>
      <c r="C45" s="36">
        <v>-1051050</v>
      </c>
      <c r="E45" s="36">
        <v>-13041</v>
      </c>
      <c r="G45" s="23" t="s">
        <v>59</v>
      </c>
      <c r="I45" s="37">
        <v>-1119488</v>
      </c>
    </row>
    <row r="46" spans="1:9" ht="12.75">
      <c r="A46" s="22">
        <v>64220</v>
      </c>
      <c r="C46" s="22">
        <v>63440</v>
      </c>
      <c r="E46" s="22">
        <v>-780</v>
      </c>
      <c r="G46" s="23" t="s">
        <v>60</v>
      </c>
      <c r="I46" s="24">
        <v>57560</v>
      </c>
    </row>
    <row r="47" spans="1:9" ht="12.75">
      <c r="A47" s="22">
        <v>89000</v>
      </c>
      <c r="C47" s="22">
        <v>86800</v>
      </c>
      <c r="E47" s="22">
        <v>-2200</v>
      </c>
      <c r="G47" s="23" t="s">
        <v>61</v>
      </c>
      <c r="I47" s="24">
        <v>88800</v>
      </c>
    </row>
    <row r="48" spans="1:9" ht="12.75">
      <c r="A48" s="22">
        <v>25133</v>
      </c>
      <c r="C48" s="22">
        <v>25353</v>
      </c>
      <c r="E48" s="22">
        <v>220</v>
      </c>
      <c r="G48" s="23" t="s">
        <v>62</v>
      </c>
      <c r="I48" s="24">
        <v>22548</v>
      </c>
    </row>
    <row r="49" spans="1:9" ht="12.75">
      <c r="A49" s="22">
        <v>-31735</v>
      </c>
      <c r="C49" s="22">
        <v>-30220</v>
      </c>
      <c r="E49" s="22">
        <v>1515</v>
      </c>
      <c r="G49" s="23" t="s">
        <v>63</v>
      </c>
      <c r="I49" s="24">
        <v>-30665</v>
      </c>
    </row>
    <row r="50" spans="1:9" ht="12.75">
      <c r="A50" s="22">
        <v>72111</v>
      </c>
      <c r="C50" s="22">
        <v>7610</v>
      </c>
      <c r="E50" s="22">
        <v>-64501</v>
      </c>
      <c r="G50" s="23" t="s">
        <v>64</v>
      </c>
      <c r="I50" s="24">
        <v>10941</v>
      </c>
    </row>
    <row r="51" spans="1:9" ht="12.75">
      <c r="A51" s="22">
        <v>0</v>
      </c>
      <c r="C51" s="22">
        <v>0</v>
      </c>
      <c r="E51" s="22">
        <v>0</v>
      </c>
      <c r="G51" s="23" t="s">
        <v>65</v>
      </c>
      <c r="I51" s="24">
        <v>0</v>
      </c>
    </row>
    <row r="52" spans="1:9" ht="12.75">
      <c r="A52" s="25">
        <v>0</v>
      </c>
      <c r="C52" s="25">
        <v>0</v>
      </c>
      <c r="E52" s="25">
        <v>0</v>
      </c>
      <c r="G52" s="23" t="s">
        <v>66</v>
      </c>
      <c r="I52" s="26">
        <v>0</v>
      </c>
    </row>
    <row r="53" spans="1:9" ht="12.75">
      <c r="A53" s="22">
        <v>263858</v>
      </c>
      <c r="C53" s="22">
        <v>291543</v>
      </c>
      <c r="E53" s="22">
        <v>27685</v>
      </c>
      <c r="G53" s="23" t="s">
        <v>67</v>
      </c>
      <c r="I53" s="24">
        <v>233964</v>
      </c>
    </row>
    <row r="54" spans="1:9" ht="12.75">
      <c r="A54" s="29">
        <f>SUM(A34:A53)</f>
        <v>-153938</v>
      </c>
      <c r="C54" s="29">
        <v>-193287</v>
      </c>
      <c r="E54" s="29">
        <v>-39349</v>
      </c>
      <c r="G54" s="23" t="s">
        <v>68</v>
      </c>
      <c r="I54" s="29">
        <f>SUM(I34:I53)</f>
        <v>-297598</v>
      </c>
    </row>
    <row r="55" spans="1:9" ht="12.75">
      <c r="A55" s="25"/>
      <c r="C55" s="25"/>
      <c r="E55" s="25"/>
      <c r="I55" s="26"/>
    </row>
    <row r="56" spans="1:9" ht="12.75">
      <c r="A56" s="29">
        <f>A19+A26+A32+A54</f>
        <v>2053792</v>
      </c>
      <c r="C56" s="29">
        <v>2003616</v>
      </c>
      <c r="E56" s="29">
        <v>-50176</v>
      </c>
      <c r="G56" s="23" t="s">
        <v>69</v>
      </c>
      <c r="I56" s="29">
        <f>I19+I26+I32+I54</f>
        <v>1335097</v>
      </c>
    </row>
    <row r="57" spans="1:9" ht="12.75">
      <c r="A57" s="34"/>
      <c r="C57" s="34"/>
      <c r="E57" s="34"/>
      <c r="I57" s="35"/>
    </row>
    <row r="58" spans="1:9" ht="12.75">
      <c r="A58" s="25"/>
      <c r="C58" s="25"/>
      <c r="E58" s="25"/>
      <c r="I58" s="26"/>
    </row>
    <row r="59" spans="1:9" ht="12.75">
      <c r="A59" s="29">
        <v>45990</v>
      </c>
      <c r="C59" s="29">
        <v>990</v>
      </c>
      <c r="E59" s="29">
        <v>-45000</v>
      </c>
      <c r="G59" s="38" t="s">
        <v>70</v>
      </c>
      <c r="I59" s="30">
        <v>0</v>
      </c>
    </row>
    <row r="60" spans="1:9" ht="12.75">
      <c r="A60" s="25"/>
      <c r="C60" s="25"/>
      <c r="E60" s="25"/>
      <c r="G60" s="17"/>
      <c r="I60" s="26"/>
    </row>
    <row r="61" spans="1:9" ht="12.75">
      <c r="A61" s="22">
        <v>5000</v>
      </c>
      <c r="C61" s="22">
        <v>5000</v>
      </c>
      <c r="E61" s="22">
        <v>0</v>
      </c>
      <c r="G61" s="17" t="s">
        <v>71</v>
      </c>
      <c r="I61" s="24">
        <v>9200</v>
      </c>
    </row>
    <row r="62" spans="1:9" ht="12.75">
      <c r="A62" s="22">
        <v>0</v>
      </c>
      <c r="C62" s="22">
        <v>1600</v>
      </c>
      <c r="E62" s="22">
        <v>1600</v>
      </c>
      <c r="G62" s="17" t="s">
        <v>72</v>
      </c>
      <c r="I62" s="24">
        <v>2000</v>
      </c>
    </row>
    <row r="63" spans="1:9" ht="12.75">
      <c r="A63" s="22">
        <v>48850</v>
      </c>
      <c r="C63" s="22">
        <v>42860</v>
      </c>
      <c r="E63" s="22">
        <v>-5990</v>
      </c>
      <c r="G63" s="39" t="s">
        <v>73</v>
      </c>
      <c r="I63" s="24">
        <v>44726</v>
      </c>
    </row>
    <row r="64" spans="1:9" ht="12.75">
      <c r="A64" s="36">
        <v>-33202</v>
      </c>
      <c r="C64" s="36">
        <v>-37680</v>
      </c>
      <c r="E64" s="36">
        <v>-4478</v>
      </c>
      <c r="G64" s="23" t="s">
        <v>74</v>
      </c>
      <c r="I64" s="37">
        <v>-48341</v>
      </c>
    </row>
    <row r="65" spans="1:9" ht="12.75">
      <c r="A65" s="22">
        <v>156396</v>
      </c>
      <c r="C65" s="22">
        <v>101435</v>
      </c>
      <c r="E65" s="22">
        <v>-54961</v>
      </c>
      <c r="G65" s="23" t="s">
        <v>75</v>
      </c>
      <c r="I65" s="24">
        <v>212827</v>
      </c>
    </row>
    <row r="66" spans="1:9" ht="12.75">
      <c r="A66" s="36">
        <v>-60862</v>
      </c>
      <c r="C66" s="36">
        <v>-55800</v>
      </c>
      <c r="E66" s="36">
        <v>5062</v>
      </c>
      <c r="G66" s="23" t="s">
        <v>76</v>
      </c>
      <c r="I66" s="37">
        <v>-63024</v>
      </c>
    </row>
    <row r="67" spans="1:9" ht="12.75">
      <c r="A67" s="22">
        <v>246938</v>
      </c>
      <c r="C67" s="22">
        <v>289160</v>
      </c>
      <c r="E67" s="22">
        <v>42222</v>
      </c>
      <c r="G67" s="23" t="s">
        <v>77</v>
      </c>
      <c r="I67" s="24">
        <v>288768</v>
      </c>
    </row>
    <row r="68" spans="1:9" ht="12.75">
      <c r="A68" s="22">
        <v>26250</v>
      </c>
      <c r="C68" s="22">
        <v>41160</v>
      </c>
      <c r="E68" s="22">
        <v>14910</v>
      </c>
      <c r="G68" s="23" t="s">
        <v>78</v>
      </c>
      <c r="I68" s="24">
        <v>28036</v>
      </c>
    </row>
    <row r="69" spans="1:9" ht="12.75">
      <c r="A69" s="29">
        <f>SUM(A61:A68)</f>
        <v>389370</v>
      </c>
      <c r="C69" s="29">
        <v>387735</v>
      </c>
      <c r="E69" s="29">
        <v>-1635</v>
      </c>
      <c r="G69" s="23" t="s">
        <v>79</v>
      </c>
      <c r="I69" s="29">
        <f>SUM(I61:I68)</f>
        <v>474192</v>
      </c>
    </row>
    <row r="70" spans="1:9" ht="12.75">
      <c r="A70" s="25"/>
      <c r="C70" s="25"/>
      <c r="E70" s="25"/>
      <c r="I70" s="26"/>
    </row>
    <row r="71" spans="1:9" ht="12.75">
      <c r="A71" s="22">
        <v>24400</v>
      </c>
      <c r="C71" s="22">
        <v>15300</v>
      </c>
      <c r="E71" s="22">
        <v>-9100</v>
      </c>
      <c r="G71" s="23" t="s">
        <v>80</v>
      </c>
      <c r="I71" s="24">
        <v>17239</v>
      </c>
    </row>
    <row r="72" spans="1:9" ht="12.75">
      <c r="A72" s="22">
        <v>0</v>
      </c>
      <c r="C72" s="22">
        <v>-3000</v>
      </c>
      <c r="E72" s="22">
        <v>-3000</v>
      </c>
      <c r="G72" s="23" t="s">
        <v>81</v>
      </c>
      <c r="I72" s="24">
        <v>16000</v>
      </c>
    </row>
    <row r="73" spans="1:9" ht="12.75">
      <c r="A73" s="22">
        <v>45992</v>
      </c>
      <c r="C73" s="22">
        <v>51670</v>
      </c>
      <c r="E73" s="22">
        <v>5678</v>
      </c>
      <c r="G73" s="23" t="s">
        <v>82</v>
      </c>
      <c r="I73" s="24">
        <v>43718</v>
      </c>
    </row>
    <row r="74" spans="1:9" ht="12.75">
      <c r="A74" s="22">
        <v>32420</v>
      </c>
      <c r="C74" s="22">
        <v>33035</v>
      </c>
      <c r="E74" s="22">
        <v>615</v>
      </c>
      <c r="G74" s="23" t="s">
        <v>83</v>
      </c>
      <c r="I74" s="24">
        <v>34085</v>
      </c>
    </row>
    <row r="75" spans="1:9" ht="12.75">
      <c r="A75" s="22">
        <v>256629</v>
      </c>
      <c r="C75" s="22">
        <v>227422</v>
      </c>
      <c r="E75" s="22">
        <v>-29207</v>
      </c>
      <c r="G75" s="23" t="s">
        <v>84</v>
      </c>
      <c r="I75" s="24">
        <v>213309</v>
      </c>
    </row>
    <row r="76" spans="1:9" ht="12.75">
      <c r="A76" s="29">
        <f>SUM(A71:A75)</f>
        <v>359441</v>
      </c>
      <c r="C76" s="29">
        <v>324427</v>
      </c>
      <c r="E76" s="29">
        <v>-35014</v>
      </c>
      <c r="G76" s="23" t="s">
        <v>85</v>
      </c>
      <c r="I76" s="29">
        <f>SUM(I71:I75)</f>
        <v>324351</v>
      </c>
    </row>
    <row r="77" spans="1:9" ht="12.75">
      <c r="A77" s="25"/>
      <c r="C77" s="25"/>
      <c r="E77" s="25"/>
      <c r="I77" s="26"/>
    </row>
    <row r="78" spans="1:9" ht="12.75">
      <c r="A78" s="29">
        <v>40529</v>
      </c>
      <c r="C78" s="29">
        <v>59080</v>
      </c>
      <c r="E78" s="29">
        <v>18551</v>
      </c>
      <c r="G78" s="23" t="s">
        <v>86</v>
      </c>
      <c r="I78" s="30">
        <v>86485</v>
      </c>
    </row>
    <row r="79" spans="1:9" ht="12.75">
      <c r="A79" s="25"/>
      <c r="C79" s="25"/>
      <c r="E79" s="25"/>
      <c r="I79" s="26"/>
    </row>
    <row r="80" spans="1:9" ht="12.75">
      <c r="A80" s="40">
        <v>-199934</v>
      </c>
      <c r="C80" s="40">
        <v>-196614</v>
      </c>
      <c r="E80" s="40">
        <v>3320</v>
      </c>
      <c r="G80" s="23" t="s">
        <v>87</v>
      </c>
      <c r="I80" s="41">
        <v>-253069</v>
      </c>
    </row>
    <row r="81" spans="1:9" ht="12.75">
      <c r="A81" s="25"/>
      <c r="C81" s="25"/>
      <c r="E81" s="25"/>
      <c r="I81" s="26"/>
    </row>
    <row r="82" spans="1:9" ht="12.75">
      <c r="A82" s="22">
        <v>40548</v>
      </c>
      <c r="C82" s="22">
        <v>41328</v>
      </c>
      <c r="E82" s="22">
        <v>780</v>
      </c>
      <c r="G82" s="23" t="s">
        <v>88</v>
      </c>
      <c r="I82" s="24">
        <v>43073</v>
      </c>
    </row>
    <row r="83" spans="1:9" ht="12.75">
      <c r="A83" s="22">
        <v>131643</v>
      </c>
      <c r="C83" s="22">
        <v>132937</v>
      </c>
      <c r="E83" s="22">
        <v>1294</v>
      </c>
      <c r="G83" s="23" t="s">
        <v>89</v>
      </c>
      <c r="I83" s="24">
        <v>119784</v>
      </c>
    </row>
    <row r="84" spans="1:9" ht="12.75">
      <c r="A84" s="29">
        <f>SUM(A82:A83)</f>
        <v>172191</v>
      </c>
      <c r="C84" s="29">
        <v>174265</v>
      </c>
      <c r="E84" s="29">
        <v>2074</v>
      </c>
      <c r="G84" s="42" t="s">
        <v>90</v>
      </c>
      <c r="I84" s="29">
        <f>SUM(I82:I83)</f>
        <v>162857</v>
      </c>
    </row>
    <row r="85" spans="1:9" ht="12.75">
      <c r="A85" s="25"/>
      <c r="C85" s="25"/>
      <c r="E85" s="25"/>
      <c r="I85" s="26"/>
    </row>
    <row r="86" spans="1:9" ht="12.75">
      <c r="A86" s="22">
        <v>64470</v>
      </c>
      <c r="C86" s="22">
        <v>70980</v>
      </c>
      <c r="E86" s="22">
        <v>6510</v>
      </c>
      <c r="G86" s="23" t="s">
        <v>91</v>
      </c>
      <c r="I86" s="24">
        <v>65214</v>
      </c>
    </row>
    <row r="87" spans="1:9" ht="12.75">
      <c r="A87" s="22">
        <v>152800</v>
      </c>
      <c r="C87" s="22">
        <v>179892</v>
      </c>
      <c r="E87" s="22">
        <v>27092</v>
      </c>
      <c r="G87" s="23" t="s">
        <v>92</v>
      </c>
      <c r="I87" s="24">
        <v>176420</v>
      </c>
    </row>
    <row r="88" spans="1:9" ht="12.75">
      <c r="A88" s="22">
        <v>17000</v>
      </c>
      <c r="C88" s="22">
        <v>17140</v>
      </c>
      <c r="E88" s="22">
        <v>140</v>
      </c>
      <c r="G88" s="23" t="s">
        <v>93</v>
      </c>
      <c r="I88" s="24">
        <v>17500</v>
      </c>
    </row>
    <row r="89" spans="1:9" ht="12.75">
      <c r="A89" s="22">
        <v>26489</v>
      </c>
      <c r="C89" s="22">
        <v>26429</v>
      </c>
      <c r="E89" s="22">
        <v>-60</v>
      </c>
      <c r="G89" s="23" t="s">
        <v>94</v>
      </c>
      <c r="I89" s="24">
        <v>26938</v>
      </c>
    </row>
    <row r="90" spans="1:9" ht="12.75">
      <c r="A90" s="22">
        <v>11000</v>
      </c>
      <c r="C90" s="22">
        <v>11000</v>
      </c>
      <c r="E90" s="22">
        <v>0</v>
      </c>
      <c r="G90" s="23" t="s">
        <v>95</v>
      </c>
      <c r="I90" s="24">
        <v>11000</v>
      </c>
    </row>
    <row r="91" spans="1:9" ht="12.75">
      <c r="A91" s="36">
        <v>-32931</v>
      </c>
      <c r="C91" s="36">
        <v>-27720</v>
      </c>
      <c r="E91" s="36">
        <v>5211</v>
      </c>
      <c r="G91" s="23" t="s">
        <v>96</v>
      </c>
      <c r="I91" s="37">
        <v>-17074</v>
      </c>
    </row>
    <row r="92" spans="1:9" ht="12.75">
      <c r="A92" s="36">
        <v>-27411</v>
      </c>
      <c r="C92" s="36">
        <v>-24490</v>
      </c>
      <c r="E92" s="36">
        <v>2921</v>
      </c>
      <c r="G92" s="23" t="s">
        <v>97</v>
      </c>
      <c r="I92" s="37">
        <v>-27807</v>
      </c>
    </row>
    <row r="93" spans="1:9" ht="12.75">
      <c r="A93" s="22">
        <v>295557</v>
      </c>
      <c r="C93" s="22">
        <v>281130</v>
      </c>
      <c r="E93" s="22">
        <v>-14427</v>
      </c>
      <c r="G93" s="23" t="s">
        <v>98</v>
      </c>
      <c r="I93" s="24">
        <v>214194</v>
      </c>
    </row>
    <row r="94" spans="1:9" ht="12.75">
      <c r="A94" s="29">
        <f>SUM(A86:A93)</f>
        <v>506974</v>
      </c>
      <c r="C94" s="29">
        <v>534361</v>
      </c>
      <c r="E94" s="29">
        <v>27387</v>
      </c>
      <c r="G94" s="23" t="s">
        <v>99</v>
      </c>
      <c r="I94" s="29">
        <f>SUM(I86:I93)</f>
        <v>466385</v>
      </c>
    </row>
    <row r="95" spans="1:9" ht="12.75">
      <c r="A95" s="25"/>
      <c r="C95" s="25"/>
      <c r="E95" s="25"/>
      <c r="I95" s="26"/>
    </row>
    <row r="96" spans="1:9" ht="12.75">
      <c r="A96" s="36">
        <v>87399</v>
      </c>
      <c r="C96" s="36">
        <v>88960</v>
      </c>
      <c r="E96" s="36">
        <v>1561</v>
      </c>
      <c r="G96" s="23" t="s">
        <v>100</v>
      </c>
      <c r="I96" s="37">
        <v>91377</v>
      </c>
    </row>
    <row r="97" spans="1:9" ht="12.75">
      <c r="A97" s="22">
        <v>15293</v>
      </c>
      <c r="C97" s="22">
        <v>15120</v>
      </c>
      <c r="E97" s="22">
        <v>-173</v>
      </c>
      <c r="G97" s="23" t="s">
        <v>101</v>
      </c>
      <c r="I97" s="24">
        <v>11787</v>
      </c>
    </row>
    <row r="98" spans="1:9" ht="12.75">
      <c r="A98" s="22">
        <v>211261</v>
      </c>
      <c r="C98" s="22">
        <v>217097</v>
      </c>
      <c r="E98" s="22">
        <v>5836</v>
      </c>
      <c r="G98" s="23" t="s">
        <v>102</v>
      </c>
      <c r="I98" s="24">
        <v>212063</v>
      </c>
    </row>
    <row r="99" spans="1:9" ht="12.75">
      <c r="A99" s="22">
        <v>111887</v>
      </c>
      <c r="C99" s="22">
        <v>101070</v>
      </c>
      <c r="E99" s="22">
        <v>-10817</v>
      </c>
      <c r="G99" s="23" t="s">
        <v>103</v>
      </c>
      <c r="I99" s="24">
        <v>94302</v>
      </c>
    </row>
    <row r="100" spans="1:9" ht="12.75">
      <c r="A100" s="29">
        <f>SUM(A96:A99)</f>
        <v>425840</v>
      </c>
      <c r="C100" s="29">
        <v>422247</v>
      </c>
      <c r="E100" s="29">
        <v>-3593</v>
      </c>
      <c r="G100" s="23" t="s">
        <v>104</v>
      </c>
      <c r="I100" s="29">
        <f>SUM(I96:I99)</f>
        <v>409529</v>
      </c>
    </row>
    <row r="101" spans="1:9" ht="12.75">
      <c r="A101" s="25"/>
      <c r="C101" s="25"/>
      <c r="E101" s="25"/>
      <c r="I101" s="26"/>
    </row>
    <row r="102" spans="1:9" ht="12.75">
      <c r="A102" s="22">
        <v>730829</v>
      </c>
      <c r="C102" s="22">
        <v>773350</v>
      </c>
      <c r="E102" s="22">
        <v>42521</v>
      </c>
      <c r="G102" s="23" t="s">
        <v>105</v>
      </c>
      <c r="I102" s="24">
        <v>792879</v>
      </c>
    </row>
    <row r="103" spans="1:9" ht="12.75">
      <c r="A103" s="22">
        <v>-148410</v>
      </c>
      <c r="C103" s="22">
        <v>-148033</v>
      </c>
      <c r="E103" s="22">
        <v>377</v>
      </c>
      <c r="G103" s="23" t="s">
        <v>106</v>
      </c>
      <c r="I103" s="24">
        <v>-152543</v>
      </c>
    </row>
    <row r="104" spans="1:9" ht="12.75">
      <c r="A104" s="22">
        <v>181990</v>
      </c>
      <c r="C104" s="22">
        <v>139471</v>
      </c>
      <c r="E104" s="22">
        <v>-42519</v>
      </c>
      <c r="G104" s="23" t="s">
        <v>107</v>
      </c>
      <c r="I104" s="24">
        <v>-12141</v>
      </c>
    </row>
    <row r="105" spans="1:9" ht="12.75">
      <c r="A105" s="22">
        <v>327757</v>
      </c>
      <c r="C105" s="22">
        <v>273237</v>
      </c>
      <c r="E105" s="22">
        <v>-54520</v>
      </c>
      <c r="G105" s="23" t="s">
        <v>108</v>
      </c>
      <c r="I105" s="24">
        <v>285140</v>
      </c>
    </row>
    <row r="106" spans="1:9" ht="12.75">
      <c r="A106" s="36">
        <v>0</v>
      </c>
      <c r="C106" s="36">
        <v>4023</v>
      </c>
      <c r="E106" s="36">
        <v>4023</v>
      </c>
      <c r="G106" s="23" t="s">
        <v>109</v>
      </c>
      <c r="I106" s="37">
        <v>-20810</v>
      </c>
    </row>
    <row r="107" spans="1:9" ht="12.75">
      <c r="A107" s="22">
        <v>218437</v>
      </c>
      <c r="C107" s="22">
        <v>218071</v>
      </c>
      <c r="E107" s="22">
        <v>-366</v>
      </c>
      <c r="G107" s="23" t="s">
        <v>110</v>
      </c>
      <c r="I107" s="24">
        <v>213938</v>
      </c>
    </row>
    <row r="108" spans="1:9" ht="12.75">
      <c r="A108" s="29">
        <f>SUM(A102:A107)</f>
        <v>1310603</v>
      </c>
      <c r="C108" s="29">
        <v>1260119</v>
      </c>
      <c r="E108" s="29">
        <v>-50484</v>
      </c>
      <c r="G108" s="23" t="s">
        <v>111</v>
      </c>
      <c r="I108" s="29">
        <f>SUM(I102:I107)</f>
        <v>1106463</v>
      </c>
    </row>
    <row r="109" spans="1:9" ht="12.75">
      <c r="A109" s="25"/>
      <c r="C109" s="25"/>
      <c r="E109" s="25"/>
      <c r="I109" s="26"/>
    </row>
    <row r="110" spans="1:9" ht="12.75">
      <c r="A110" s="29">
        <f>A59+A69+A76+A78+A80+A84+A94+A100+A108</f>
        <v>3051004</v>
      </c>
      <c r="C110" s="29">
        <v>2966610</v>
      </c>
      <c r="E110" s="29">
        <v>-84394</v>
      </c>
      <c r="G110" s="23" t="s">
        <v>112</v>
      </c>
      <c r="I110" s="29">
        <f>I59+I69+I76+I78+I80+I84+I94+I100+I108</f>
        <v>2777193</v>
      </c>
    </row>
    <row r="111" spans="1:9" ht="12.75">
      <c r="A111" s="25"/>
      <c r="C111" s="25"/>
      <c r="E111" s="25"/>
      <c r="I111" s="26"/>
    </row>
    <row r="112" spans="1:9" ht="12.75">
      <c r="A112" s="29">
        <f>A13+A17+A56+A110</f>
        <v>7184229.9</v>
      </c>
      <c r="C112" s="29">
        <v>7018037</v>
      </c>
      <c r="E112" s="29">
        <v>-166192.9</v>
      </c>
      <c r="G112" s="42" t="s">
        <v>113</v>
      </c>
      <c r="I112" s="29">
        <f>I13+I17+I56+I110</f>
        <v>6156306</v>
      </c>
    </row>
    <row r="113" spans="1:9" ht="12.75">
      <c r="A113" s="34"/>
      <c r="C113" s="36"/>
      <c r="E113" s="36"/>
      <c r="I113" s="35"/>
    </row>
    <row r="114" spans="1:9" ht="12.75">
      <c r="A114" s="34"/>
      <c r="C114" s="36"/>
      <c r="E114" s="36"/>
      <c r="G114" s="23" t="s">
        <v>114</v>
      </c>
      <c r="I114" s="35"/>
    </row>
    <row r="115" spans="1:9" ht="12.75">
      <c r="A115" s="22"/>
      <c r="I115" s="24"/>
    </row>
    <row r="116" spans="1:9" ht="12.75">
      <c r="A116" s="22"/>
      <c r="G116" s="42" t="s">
        <v>115</v>
      </c>
      <c r="I116" s="24"/>
    </row>
    <row r="117" spans="1:9" ht="12.75">
      <c r="A117" s="22">
        <v>302000</v>
      </c>
      <c r="G117" s="23" t="s">
        <v>116</v>
      </c>
      <c r="I117" s="24">
        <v>302000</v>
      </c>
    </row>
    <row r="118" spans="1:9" ht="12.75">
      <c r="A118" s="22">
        <v>-130700</v>
      </c>
      <c r="G118" s="23" t="s">
        <v>12</v>
      </c>
      <c r="I118" s="24">
        <v>-80000</v>
      </c>
    </row>
    <row r="119" spans="1:9" ht="12.75">
      <c r="A119" s="36">
        <v>209900</v>
      </c>
      <c r="C119" s="36"/>
      <c r="E119" s="36"/>
      <c r="G119" s="23" t="s">
        <v>117</v>
      </c>
      <c r="I119" s="37">
        <v>215000</v>
      </c>
    </row>
    <row r="120" spans="1:9" ht="12.75">
      <c r="A120" s="22"/>
      <c r="G120" s="23" t="s">
        <v>118</v>
      </c>
      <c r="I120" s="24"/>
    </row>
    <row r="121" spans="1:9" ht="12.75">
      <c r="A121" s="22"/>
      <c r="G121" s="38" t="s">
        <v>119</v>
      </c>
      <c r="I121" s="24"/>
    </row>
    <row r="122" spans="1:9" ht="12.75">
      <c r="A122" s="22">
        <v>-270000</v>
      </c>
      <c r="G122" s="23" t="s">
        <v>120</v>
      </c>
      <c r="I122" s="24">
        <v>-51030</v>
      </c>
    </row>
    <row r="123" spans="1:9" ht="12.75">
      <c r="A123" s="36">
        <v>-50000</v>
      </c>
      <c r="G123" s="38" t="s">
        <v>121</v>
      </c>
      <c r="I123" s="37">
        <v>-60860</v>
      </c>
    </row>
    <row r="124" spans="1:9" ht="12.75">
      <c r="A124" s="36">
        <v>172990</v>
      </c>
      <c r="C124" s="36"/>
      <c r="E124" s="36"/>
      <c r="G124" s="38" t="s">
        <v>122</v>
      </c>
      <c r="I124" s="24">
        <v>55570</v>
      </c>
    </row>
    <row r="125" spans="1:9" ht="12.75">
      <c r="A125" s="22"/>
      <c r="G125" s="23" t="s">
        <v>123</v>
      </c>
      <c r="I125" s="24">
        <v>0</v>
      </c>
    </row>
    <row r="126" spans="1:9" ht="12.75">
      <c r="A126" s="22"/>
      <c r="I126" s="24"/>
    </row>
    <row r="127" spans="1:9" ht="12.75">
      <c r="A127" s="29">
        <f>SUM(A112:A126)</f>
        <v>7418419.9</v>
      </c>
      <c r="C127" s="40"/>
      <c r="E127" s="40"/>
      <c r="G127" s="23" t="s">
        <v>124</v>
      </c>
      <c r="I127" s="29">
        <f>SUM(I112:I126)</f>
        <v>6536986</v>
      </c>
    </row>
    <row r="128" spans="1:9" ht="12.75">
      <c r="A128" s="22"/>
      <c r="G128" s="23" t="s">
        <v>125</v>
      </c>
      <c r="I128" s="24"/>
    </row>
    <row r="129" spans="1:9" ht="12.75">
      <c r="A129" s="22"/>
      <c r="I129" s="24"/>
    </row>
    <row r="130" spans="1:9" ht="12.75">
      <c r="A130" s="22">
        <v>-10000</v>
      </c>
      <c r="G130" s="23" t="s">
        <v>126</v>
      </c>
      <c r="I130" s="24">
        <v>0</v>
      </c>
    </row>
    <row r="131" spans="1:9" ht="12.75">
      <c r="A131" s="22">
        <v>300000</v>
      </c>
      <c r="G131" s="23" t="s">
        <v>127</v>
      </c>
      <c r="I131" s="37">
        <v>250000</v>
      </c>
    </row>
    <row r="132" spans="1:9" ht="12.75">
      <c r="A132" s="36">
        <v>-103820</v>
      </c>
      <c r="G132" s="23" t="s">
        <v>131</v>
      </c>
      <c r="I132" s="24">
        <v>0</v>
      </c>
    </row>
    <row r="133" spans="1:9" ht="12.75">
      <c r="A133" s="36"/>
      <c r="G133" s="23" t="s">
        <v>132</v>
      </c>
      <c r="I133" s="37">
        <v>-45000</v>
      </c>
    </row>
    <row r="134" spans="1:9" ht="12.75">
      <c r="A134" s="36">
        <v>0</v>
      </c>
      <c r="G134" s="23" t="s">
        <v>133</v>
      </c>
      <c r="I134" s="37">
        <v>-85000</v>
      </c>
    </row>
    <row r="135" spans="1:9" ht="12.75">
      <c r="A135" s="36">
        <v>10300</v>
      </c>
      <c r="G135" s="23" t="s">
        <v>136</v>
      </c>
      <c r="I135" s="37">
        <v>-14950</v>
      </c>
    </row>
    <row r="136" spans="1:9" ht="12.75">
      <c r="A136" s="36"/>
      <c r="I136" s="24"/>
    </row>
    <row r="137" spans="1:9" ht="12.75">
      <c r="A137" s="22"/>
      <c r="G137" s="42" t="s">
        <v>128</v>
      </c>
      <c r="I137" s="24"/>
    </row>
    <row r="138" spans="1:9" ht="12.75">
      <c r="A138" s="22"/>
      <c r="G138" s="42" t="s">
        <v>129</v>
      </c>
      <c r="I138" s="24"/>
    </row>
    <row r="139" spans="1:9" ht="12.75">
      <c r="A139" s="29">
        <f>SUM(A127:A138)</f>
        <v>7614899.9</v>
      </c>
      <c r="C139" s="29"/>
      <c r="E139" s="29"/>
      <c r="I139" s="29">
        <f>SUM(I127:I138)</f>
        <v>6642036</v>
      </c>
    </row>
    <row r="140" spans="1:9" ht="12.75">
      <c r="A140" s="22"/>
      <c r="G140" s="23" t="s">
        <v>130</v>
      </c>
      <c r="I140" s="24"/>
    </row>
    <row r="141" spans="1:9" ht="12.75">
      <c r="A141" s="36">
        <v>-534500</v>
      </c>
      <c r="C141" s="36"/>
      <c r="E141" s="36"/>
      <c r="G141" s="23" t="s">
        <v>134</v>
      </c>
      <c r="I141" s="37">
        <v>-765330</v>
      </c>
    </row>
    <row r="142" spans="1:9" ht="12.75">
      <c r="A142" s="36">
        <v>-3680920</v>
      </c>
      <c r="G142" s="23" t="s">
        <v>135</v>
      </c>
      <c r="I142" s="37">
        <v>-2475980</v>
      </c>
    </row>
    <row r="143" spans="1:9" ht="12.75">
      <c r="A143" s="22">
        <v>-3399480</v>
      </c>
      <c r="G143" s="23" t="s">
        <v>137</v>
      </c>
      <c r="I143" s="37">
        <v>-3400726</v>
      </c>
    </row>
    <row r="144" spans="1:9" ht="12.75">
      <c r="A144" s="36"/>
      <c r="C144" s="22">
        <v>0</v>
      </c>
      <c r="I144" s="37"/>
    </row>
    <row r="145" spans="1:9" ht="12.75">
      <c r="A145" s="29">
        <f>SUM(A132:A144)</f>
        <v>-93520.09999999963</v>
      </c>
      <c r="B145" s="43"/>
      <c r="C145" s="44"/>
      <c r="D145" s="43"/>
      <c r="E145" s="44"/>
      <c r="F145" s="42"/>
      <c r="G145" s="42" t="s">
        <v>138</v>
      </c>
      <c r="H145" s="42"/>
      <c r="I145" s="29">
        <f>SUM(I132:I144)</f>
        <v>-144950</v>
      </c>
    </row>
    <row r="147" spans="7:9" ht="12.75">
      <c r="G147" s="42" t="s">
        <v>139</v>
      </c>
      <c r="H147" s="42"/>
      <c r="I147" s="44">
        <v>0</v>
      </c>
    </row>
    <row r="157" ht="12.75">
      <c r="G157" s="42"/>
    </row>
    <row r="186" ht="12.75">
      <c r="A186" s="42"/>
    </row>
  </sheetData>
  <sheetProtection/>
  <printOptions/>
  <pageMargins left="0.75" right="0.75" top="1" bottom="1" header="0.5" footer="0.5"/>
  <pageSetup fitToHeight="2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Craven District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rnelsey</dc:creator>
  <cp:keywords/>
  <dc:description/>
  <cp:lastModifiedBy>James Anderson</cp:lastModifiedBy>
  <cp:lastPrinted>2017-02-28T11:52:40Z</cp:lastPrinted>
  <dcterms:created xsi:type="dcterms:W3CDTF">2010-02-15T09:11:26Z</dcterms:created>
  <dcterms:modified xsi:type="dcterms:W3CDTF">2017-03-20T08:57:17Z</dcterms:modified>
  <cp:category/>
  <cp:version/>
  <cp:contentType/>
  <cp:contentStatus/>
</cp:coreProperties>
</file>