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ravendc.gov.uk\shares\Services\Financial Management\Financial Services\Finance\PLANNING OBLIGATIONS\"/>
    </mc:Choice>
  </mc:AlternateContent>
  <bookViews>
    <workbookView xWindow="0" yWindow="0" windowWidth="19200" windowHeight="11160"/>
  </bookViews>
  <sheets>
    <sheet name="S106 Analysis as @ 2018_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" i="1" l="1"/>
  <c r="M3" i="1"/>
  <c r="N3" i="1"/>
  <c r="O3" i="1"/>
  <c r="P3" i="1"/>
  <c r="T3" i="1"/>
  <c r="U3" i="1"/>
  <c r="V22" i="1"/>
  <c r="S21" i="1"/>
  <c r="V21" i="1" s="1"/>
  <c r="V19" i="1"/>
  <c r="Q16" i="1"/>
  <c r="V16" i="1" s="1"/>
  <c r="R15" i="1"/>
  <c r="R3" i="1" s="1"/>
  <c r="Q12" i="1"/>
  <c r="Q3" i="1" s="1"/>
  <c r="L12" i="1"/>
  <c r="L3" i="1" s="1"/>
  <c r="F12" i="1"/>
  <c r="S11" i="1"/>
  <c r="V11" i="1" s="1"/>
  <c r="V6" i="1"/>
  <c r="V10" i="1"/>
  <c r="V13" i="1"/>
  <c r="V14" i="1"/>
  <c r="V17" i="1"/>
  <c r="V18" i="1"/>
  <c r="V20" i="1"/>
  <c r="V23" i="1"/>
  <c r="V24" i="1"/>
  <c r="V5" i="1"/>
  <c r="S9" i="1"/>
  <c r="V9" i="1" s="1"/>
  <c r="S8" i="1"/>
  <c r="V8" i="1" s="1"/>
  <c r="U7" i="1"/>
  <c r="V7" i="1" s="1"/>
  <c r="C3" i="1"/>
  <c r="D3" i="1"/>
  <c r="E3" i="1"/>
  <c r="H3" i="1"/>
  <c r="K3" i="1"/>
  <c r="K24" i="1"/>
  <c r="K23" i="1"/>
  <c r="J21" i="1"/>
  <c r="J3" i="1" s="1"/>
  <c r="I19" i="1"/>
  <c r="I3" i="1" s="1"/>
  <c r="G16" i="1"/>
  <c r="G3" i="1" s="1"/>
  <c r="F13" i="1"/>
  <c r="B5" i="1"/>
  <c r="B3" i="1" s="1"/>
  <c r="S3" i="1" l="1"/>
  <c r="V15" i="1"/>
  <c r="V12" i="1"/>
  <c r="F3" i="1"/>
</calcChain>
</file>

<file path=xl/sharedStrings.xml><?xml version="1.0" encoding="utf-8"?>
<sst xmlns="http://schemas.openxmlformats.org/spreadsheetml/2006/main" count="50" uniqueCount="40">
  <si>
    <t>Analysis of S106 Receipts &amp; Distribution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</si>
  <si>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</si>
  <si>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</si>
  <si>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</si>
  <si>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</si>
  <si>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</si>
  <si>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</si>
  <si>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</si>
  <si>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</si>
  <si>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</si>
  <si>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</si>
  <si>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Total Payments Received in Year</t>
  </si>
  <si>
    <t xml:space="preserve">Developer: </t>
  </si>
  <si>
    <t>Balance Held</t>
  </si>
  <si>
    <t>Antler Homes</t>
  </si>
  <si>
    <t xml:space="preserve">Affordable Housing </t>
  </si>
  <si>
    <t>Recreational Facilities</t>
  </si>
  <si>
    <t>Open Space</t>
  </si>
  <si>
    <t xml:space="preserve">Community Facilities </t>
  </si>
  <si>
    <t>Infra -structure</t>
  </si>
  <si>
    <t>Unused / Repaid</t>
  </si>
  <si>
    <t>-</t>
  </si>
  <si>
    <t>Southdale</t>
  </si>
  <si>
    <t>PA Snell &amp; Sons Ltd</t>
  </si>
  <si>
    <t>Barnfield Construction</t>
  </si>
  <si>
    <t>Skipton Properties</t>
  </si>
  <si>
    <t>Dalesview Developments</t>
  </si>
  <si>
    <t>Lovells</t>
  </si>
  <si>
    <t>Giggleswick School</t>
  </si>
  <si>
    <t>Homegroup Ltd</t>
  </si>
  <si>
    <t>McCarthy &amp; Stone</t>
  </si>
  <si>
    <t>Yorkshire Housing</t>
  </si>
  <si>
    <t>Wooler</t>
  </si>
  <si>
    <t>Candelisa</t>
  </si>
  <si>
    <t>William Bird</t>
  </si>
  <si>
    <t>Rushbond</t>
  </si>
  <si>
    <t>The purpose of the payment received</t>
  </si>
  <si>
    <t>The amount of the payment that has been spent</t>
  </si>
  <si>
    <t>Comments</t>
  </si>
  <si>
    <t>expired use by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</si>
</sst>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u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 applyAlignment="1"/>
    <xf numFmtId="0" fontId="3" fillId="0" borderId="0" xfId="0" applyFont="1" applyBorder="1"/>
    <xf numFmtId="0" fontId="3" fillId="0" borderId="0" xfId="0" applyFont="1" applyFill="1"/>
    <xf numFmtId="0" fontId="4" fillId="0" borderId="6" xfId="0" applyFont="1" applyBorder="1"/>
    <xf numFmtId="1" fontId="4" fillId="0" borderId="6" xfId="0" applyNumberFormat="1" applyFont="1" applyBorder="1"/>
    <xf numFmtId="0" fontId="4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/>
    <xf numFmtId="0" fontId="4" fillId="0" borderId="0" xfId="0" applyFont="1" applyFill="1" applyBorder="1"/>
    <xf numFmtId="0" fontId="4" fillId="0" borderId="4" xfId="0" applyFont="1" applyBorder="1"/>
    <xf numFmtId="0" fontId="4" fillId="0" borderId="2" xfId="0" applyFont="1" applyBorder="1"/>
    <xf numFmtId="1" fontId="4" fillId="0" borderId="0" xfId="0" applyNumberFormat="1" applyFont="1" applyBorder="1"/>
    <xf numFmtId="0" fontId="4" fillId="0" borderId="8" xfId="0" applyFont="1" applyBorder="1"/>
    <xf numFmtId="0" fontId="4" fillId="0" borderId="7" xfId="0" applyFont="1" applyBorder="1"/>
    <xf numFmtId="1" fontId="4" fillId="0" borderId="7" xfId="0" applyNumberFormat="1" applyFont="1" applyBorder="1" applyAlignment="1">
      <alignment horizontal="center" vertical="center"/>
    </xf>
    <xf numFmtId="1" fontId="4" fillId="0" borderId="1" xfId="0" applyNumberFormat="1" applyFont="1" applyBorder="1"/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/>
    <xf numFmtId="0" fontId="5" fillId="0" borderId="6" xfId="0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BE6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tabSelected="1" view="pageBreakPreview" zoomScale="60" zoomScaleNormal="55" workbookViewId="0">
      <selection activeCell="J30" sqref="J30"/>
    </sheetView>
  </sheetViews>
  <sheetFormatPr defaultRowHeight="15" x14ac:dyDescent="0.25"/>
  <cols>
    <col min="1" max="1" width="46.140625" style="1" bestFit="1" customWidth="1"/>
    <col min="2" max="11" width="10.42578125" style="1" bestFit="1" customWidth="1"/>
    <col min="12" max="12" width="11.42578125" style="1" bestFit="1" customWidth="1"/>
    <col min="13" max="13" width="10.42578125" style="1" customWidth="1"/>
    <col min="14" max="14" width="14.85546875" style="1" customWidth="1"/>
    <col min="15" max="15" width="10.5703125" style="1" customWidth="1"/>
    <col min="16" max="16" width="13" style="1" bestFit="1" customWidth="1"/>
    <col min="17" max="17" width="11.42578125" style="1" bestFit="1" customWidth="1"/>
    <col min="18" max="18" width="10.42578125" style="1" customWidth="1"/>
    <col min="19" max="19" width="14.85546875" style="1" customWidth="1"/>
    <col min="20" max="20" width="10.28515625" style="1" bestFit="1" customWidth="1"/>
    <col min="21" max="21" width="13" style="1" bestFit="1" customWidth="1"/>
    <col min="22" max="22" width="12.42578125" style="1" bestFit="1" customWidth="1"/>
    <col min="23" max="23" width="15.140625" style="1" bestFit="1" customWidth="1"/>
    <col min="24" max="24" width="22" style="1" bestFit="1" customWidth="1"/>
    <col min="25" max="16384" width="9.140625" style="1"/>
  </cols>
  <sheetData>
    <row r="1" spans="1:24" ht="15.75" x14ac:dyDescent="0.2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6"/>
      <c r="W1" s="4"/>
      <c r="X1" s="4"/>
    </row>
    <row r="2" spans="1:24" ht="30" x14ac:dyDescent="0.25">
      <c r="A2" s="8"/>
      <c r="B2" s="28" t="s">
        <v>1</v>
      </c>
      <c r="C2" s="28" t="s">
        <v>2</v>
      </c>
      <c r="D2" s="28" t="s">
        <v>3</v>
      </c>
      <c r="E2" s="28" t="s">
        <v>4</v>
      </c>
      <c r="F2" s="28" t="s">
        <v>5</v>
      </c>
      <c r="G2" s="28" t="s">
        <v>6</v>
      </c>
      <c r="H2" s="28" t="s">
        <v>7</v>
      </c>
      <c r="I2" s="28" t="s">
        <v>8</v>
      </c>
      <c r="J2" s="28" t="s">
        <v>9</v>
      </c>
      <c r="K2" s="28" t="s">
        <v>10</v>
      </c>
      <c r="L2" s="29" t="s">
        <v>36</v>
      </c>
      <c r="M2" s="30"/>
      <c r="N2" s="30"/>
      <c r="O2" s="30"/>
      <c r="P2" s="31"/>
      <c r="Q2" s="30" t="s">
        <v>37</v>
      </c>
      <c r="R2" s="30"/>
      <c r="S2" s="30"/>
      <c r="T2" s="30"/>
      <c r="U2" s="30"/>
      <c r="V2" s="26" t="s">
        <v>13</v>
      </c>
      <c r="W2" s="25" t="s">
        <v>20</v>
      </c>
      <c r="X2" s="8"/>
    </row>
    <row r="3" spans="1:24" s="2" customFormat="1" ht="15.75" x14ac:dyDescent="0.25">
      <c r="A3" s="8" t="s">
        <v>11</v>
      </c>
      <c r="B3" s="8">
        <f>SUM(B5:B24)</f>
        <v>51680</v>
      </c>
      <c r="C3" s="8">
        <f t="shared" ref="C3:K3" si="0">SUM(C5:C24)</f>
        <v>142636</v>
      </c>
      <c r="D3" s="8">
        <f t="shared" si="0"/>
        <v>13500</v>
      </c>
      <c r="E3" s="8">
        <f t="shared" si="0"/>
        <v>0</v>
      </c>
      <c r="F3" s="8">
        <f t="shared" si="0"/>
        <v>287750</v>
      </c>
      <c r="G3" s="8">
        <f t="shared" si="0"/>
        <v>108996</v>
      </c>
      <c r="H3" s="8">
        <f t="shared" si="0"/>
        <v>24651</v>
      </c>
      <c r="I3" s="8">
        <f t="shared" si="0"/>
        <v>150244</v>
      </c>
      <c r="J3" s="8">
        <f t="shared" si="0"/>
        <v>97209</v>
      </c>
      <c r="K3" s="8">
        <f t="shared" si="0"/>
        <v>289823</v>
      </c>
      <c r="L3" s="21">
        <f>SUM(L5:L24)</f>
        <v>628647</v>
      </c>
      <c r="M3" s="8">
        <f t="shared" ref="M3:U3" si="1">SUM(M5:M24)</f>
        <v>166149</v>
      </c>
      <c r="N3" s="8">
        <f t="shared" si="1"/>
        <v>254867</v>
      </c>
      <c r="O3" s="8">
        <f t="shared" si="1"/>
        <v>57000</v>
      </c>
      <c r="P3" s="20">
        <f t="shared" si="1"/>
        <v>60026</v>
      </c>
      <c r="Q3" s="8">
        <f t="shared" si="1"/>
        <v>-475938</v>
      </c>
      <c r="R3" s="8">
        <f t="shared" si="1"/>
        <v>-109182</v>
      </c>
      <c r="S3" s="9">
        <f t="shared" si="1"/>
        <v>-174694.84</v>
      </c>
      <c r="T3" s="8">
        <f t="shared" si="1"/>
        <v>-52744</v>
      </c>
      <c r="U3" s="8">
        <f t="shared" si="1"/>
        <v>-63917</v>
      </c>
      <c r="V3" s="22">
        <f>SUM(V5:V24)</f>
        <v>290212.16000000003</v>
      </c>
      <c r="W3" s="24" t="s">
        <v>21</v>
      </c>
      <c r="X3" s="27" t="s">
        <v>38</v>
      </c>
    </row>
    <row r="4" spans="1:24" ht="30" x14ac:dyDescent="0.25">
      <c r="A4" s="10" t="s">
        <v>12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1" t="s">
        <v>15</v>
      </c>
      <c r="M4" s="12" t="s">
        <v>17</v>
      </c>
      <c r="N4" s="12" t="s">
        <v>16</v>
      </c>
      <c r="O4" s="12" t="s">
        <v>19</v>
      </c>
      <c r="P4" s="13" t="s">
        <v>18</v>
      </c>
      <c r="Q4" s="12" t="s">
        <v>15</v>
      </c>
      <c r="R4" s="12" t="s">
        <v>17</v>
      </c>
      <c r="S4" s="12" t="s">
        <v>16</v>
      </c>
      <c r="T4" s="12" t="s">
        <v>19</v>
      </c>
      <c r="U4" s="12" t="s">
        <v>18</v>
      </c>
      <c r="V4" s="15"/>
      <c r="W4" s="15"/>
      <c r="X4" s="15"/>
    </row>
    <row r="5" spans="1:24" ht="15.75" x14ac:dyDescent="0.25">
      <c r="A5" s="10" t="s">
        <v>14</v>
      </c>
      <c r="B5" s="16">
        <f>7500+15000+29180</f>
        <v>51680</v>
      </c>
      <c r="C5" s="16"/>
      <c r="D5" s="16"/>
      <c r="E5" s="16"/>
      <c r="F5" s="16"/>
      <c r="G5" s="16"/>
      <c r="H5" s="16"/>
      <c r="I5" s="16"/>
      <c r="J5" s="16"/>
      <c r="K5" s="16"/>
      <c r="L5" s="15"/>
      <c r="M5" s="10"/>
      <c r="N5" s="10">
        <v>7500</v>
      </c>
      <c r="O5" s="10">
        <v>15000</v>
      </c>
      <c r="P5" s="17">
        <v>29180</v>
      </c>
      <c r="Q5" s="10"/>
      <c r="R5" s="10"/>
      <c r="S5" s="10">
        <v>-7500</v>
      </c>
      <c r="T5" s="10"/>
      <c r="U5" s="10">
        <v>-29180</v>
      </c>
      <c r="V5" s="15">
        <f>SUM(L5:P5)+SUM(Q5:U5)</f>
        <v>15000</v>
      </c>
      <c r="W5" s="18">
        <v>15000</v>
      </c>
      <c r="X5" s="14" t="s">
        <v>39</v>
      </c>
    </row>
    <row r="6" spans="1:24" ht="15.75" x14ac:dyDescent="0.25">
      <c r="A6" s="10" t="s">
        <v>22</v>
      </c>
      <c r="B6" s="16"/>
      <c r="C6" s="16">
        <v>30000</v>
      </c>
      <c r="D6" s="16"/>
      <c r="E6" s="16"/>
      <c r="F6" s="16"/>
      <c r="G6" s="16"/>
      <c r="H6" s="16"/>
      <c r="I6" s="16"/>
      <c r="J6" s="16"/>
      <c r="K6" s="16"/>
      <c r="L6" s="15"/>
      <c r="M6" s="10"/>
      <c r="N6" s="10"/>
      <c r="O6" s="10">
        <v>30000</v>
      </c>
      <c r="P6" s="17"/>
      <c r="Q6" s="10"/>
      <c r="R6" s="10"/>
      <c r="S6" s="10"/>
      <c r="T6" s="10">
        <v>-30000</v>
      </c>
      <c r="U6" s="10"/>
      <c r="V6" s="15">
        <f t="shared" ref="V6:V24" si="2">SUM(L6:P6)+SUM(Q6:U6)</f>
        <v>0</v>
      </c>
      <c r="W6" s="18">
        <v>0</v>
      </c>
      <c r="X6" s="14"/>
    </row>
    <row r="7" spans="1:24" ht="15.75" x14ac:dyDescent="0.25">
      <c r="A7" s="10" t="s">
        <v>22</v>
      </c>
      <c r="B7" s="16"/>
      <c r="C7" s="16">
        <v>30846</v>
      </c>
      <c r="D7" s="16"/>
      <c r="E7" s="16"/>
      <c r="F7" s="16"/>
      <c r="G7" s="16"/>
      <c r="H7" s="16"/>
      <c r="I7" s="16"/>
      <c r="J7" s="16"/>
      <c r="K7" s="16"/>
      <c r="L7" s="15"/>
      <c r="M7" s="10"/>
      <c r="N7" s="10"/>
      <c r="O7" s="10"/>
      <c r="P7" s="17">
        <v>30846</v>
      </c>
      <c r="Q7" s="10"/>
      <c r="R7" s="10"/>
      <c r="S7" s="10"/>
      <c r="T7" s="10"/>
      <c r="U7" s="10">
        <f>-25000-5846</f>
        <v>-30846</v>
      </c>
      <c r="V7" s="15">
        <f t="shared" si="2"/>
        <v>0</v>
      </c>
      <c r="W7" s="18">
        <v>0</v>
      </c>
      <c r="X7" s="14"/>
    </row>
    <row r="8" spans="1:24" ht="15.75" x14ac:dyDescent="0.25">
      <c r="A8" s="10" t="s">
        <v>23</v>
      </c>
      <c r="B8" s="16"/>
      <c r="C8" s="16">
        <v>55750</v>
      </c>
      <c r="D8" s="16"/>
      <c r="E8" s="16"/>
      <c r="F8" s="16"/>
      <c r="G8" s="16"/>
      <c r="H8" s="16"/>
      <c r="I8" s="16"/>
      <c r="J8" s="16"/>
      <c r="K8" s="16"/>
      <c r="L8" s="15"/>
      <c r="M8" s="10"/>
      <c r="N8" s="10">
        <v>55750</v>
      </c>
      <c r="O8" s="10"/>
      <c r="P8" s="17"/>
      <c r="Q8" s="10"/>
      <c r="R8" s="10"/>
      <c r="S8" s="19">
        <f>-20000-15000-4558.84-2500</f>
        <v>-42058.84</v>
      </c>
      <c r="T8" s="10">
        <v>-9800</v>
      </c>
      <c r="U8" s="10">
        <v>-3891</v>
      </c>
      <c r="V8" s="23">
        <f t="shared" si="2"/>
        <v>0.16000000000349246</v>
      </c>
      <c r="W8" s="18">
        <v>0</v>
      </c>
      <c r="X8" s="14"/>
    </row>
    <row r="9" spans="1:24" ht="15.75" x14ac:dyDescent="0.25">
      <c r="A9" s="10" t="s">
        <v>29</v>
      </c>
      <c r="B9" s="16"/>
      <c r="C9" s="16">
        <v>26040</v>
      </c>
      <c r="D9" s="16"/>
      <c r="E9" s="16"/>
      <c r="F9" s="16"/>
      <c r="G9" s="16"/>
      <c r="H9" s="16"/>
      <c r="I9" s="16"/>
      <c r="J9" s="16"/>
      <c r="K9" s="16"/>
      <c r="L9" s="15"/>
      <c r="M9" s="10"/>
      <c r="N9" s="10">
        <v>26040</v>
      </c>
      <c r="O9" s="10"/>
      <c r="P9" s="17"/>
      <c r="Q9" s="10"/>
      <c r="R9" s="10"/>
      <c r="S9" s="10">
        <f>-7039-1339-17662</f>
        <v>-26040</v>
      </c>
      <c r="T9" s="10"/>
      <c r="U9" s="10"/>
      <c r="V9" s="15">
        <f t="shared" si="2"/>
        <v>0</v>
      </c>
      <c r="W9" s="18">
        <v>0</v>
      </c>
      <c r="X9" s="14"/>
    </row>
    <row r="10" spans="1:24" ht="15.75" x14ac:dyDescent="0.25">
      <c r="A10" s="10" t="s">
        <v>24</v>
      </c>
      <c r="B10" s="16"/>
      <c r="C10" s="16"/>
      <c r="D10" s="16">
        <v>5000</v>
      </c>
      <c r="E10" s="16"/>
      <c r="F10" s="16"/>
      <c r="G10" s="16"/>
      <c r="H10" s="16"/>
      <c r="I10" s="16"/>
      <c r="J10" s="16"/>
      <c r="K10" s="16"/>
      <c r="L10" s="15"/>
      <c r="M10" s="10"/>
      <c r="N10" s="10">
        <v>5000</v>
      </c>
      <c r="O10" s="10"/>
      <c r="P10" s="17"/>
      <c r="Q10" s="10"/>
      <c r="R10" s="10"/>
      <c r="S10" s="10">
        <v>-5000</v>
      </c>
      <c r="T10" s="10"/>
      <c r="U10" s="10"/>
      <c r="V10" s="15">
        <f t="shared" si="2"/>
        <v>0</v>
      </c>
      <c r="W10" s="18">
        <v>0</v>
      </c>
      <c r="X10" s="14"/>
    </row>
    <row r="11" spans="1:24" ht="15.75" x14ac:dyDescent="0.25">
      <c r="A11" s="10" t="s">
        <v>25</v>
      </c>
      <c r="B11" s="16"/>
      <c r="C11" s="16"/>
      <c r="D11" s="16">
        <v>8500</v>
      </c>
      <c r="E11" s="16"/>
      <c r="F11" s="16"/>
      <c r="G11" s="16"/>
      <c r="H11" s="16"/>
      <c r="I11" s="16"/>
      <c r="J11" s="16"/>
      <c r="K11" s="16"/>
      <c r="L11" s="15"/>
      <c r="M11" s="10"/>
      <c r="N11" s="10">
        <v>8500</v>
      </c>
      <c r="O11" s="10"/>
      <c r="P11" s="17"/>
      <c r="Q11" s="10"/>
      <c r="R11" s="10"/>
      <c r="S11" s="10">
        <f>-2370-6130</f>
        <v>-8500</v>
      </c>
      <c r="T11" s="10"/>
      <c r="U11" s="10"/>
      <c r="V11" s="15">
        <f t="shared" si="2"/>
        <v>0</v>
      </c>
      <c r="W11" s="18">
        <v>0</v>
      </c>
      <c r="X11" s="14"/>
    </row>
    <row r="12" spans="1:24" ht="15.75" x14ac:dyDescent="0.25">
      <c r="A12" s="10" t="s">
        <v>26</v>
      </c>
      <c r="B12" s="16"/>
      <c r="C12" s="16"/>
      <c r="D12" s="16"/>
      <c r="E12" s="16"/>
      <c r="F12" s="16">
        <f>75000+95000</f>
        <v>170000</v>
      </c>
      <c r="G12" s="16"/>
      <c r="H12" s="16"/>
      <c r="I12" s="16">
        <v>232</v>
      </c>
      <c r="J12" s="16"/>
      <c r="K12" s="16"/>
      <c r="L12" s="15">
        <f>75000+95000+232</f>
        <v>170232</v>
      </c>
      <c r="M12" s="10"/>
      <c r="N12" s="10"/>
      <c r="O12" s="10"/>
      <c r="P12" s="17"/>
      <c r="Q12" s="10">
        <f>-15232-42439-112561</f>
        <v>-170232</v>
      </c>
      <c r="R12" s="10"/>
      <c r="S12" s="10"/>
      <c r="T12" s="10"/>
      <c r="U12" s="10"/>
      <c r="V12" s="15">
        <f t="shared" si="2"/>
        <v>0</v>
      </c>
      <c r="W12" s="18">
        <v>0</v>
      </c>
      <c r="X12" s="14"/>
    </row>
    <row r="13" spans="1:24" ht="15.75" x14ac:dyDescent="0.25">
      <c r="A13" s="10" t="s">
        <v>27</v>
      </c>
      <c r="B13" s="16"/>
      <c r="C13" s="16"/>
      <c r="D13" s="16"/>
      <c r="E13" s="16"/>
      <c r="F13" s="16">
        <f>105750+12000</f>
        <v>117750</v>
      </c>
      <c r="G13" s="16"/>
      <c r="H13" s="16">
        <v>4183</v>
      </c>
      <c r="I13" s="16"/>
      <c r="J13" s="16"/>
      <c r="K13" s="16"/>
      <c r="L13" s="15"/>
      <c r="M13" s="10">
        <v>4183</v>
      </c>
      <c r="N13" s="10">
        <v>105750</v>
      </c>
      <c r="O13" s="10">
        <v>12000</v>
      </c>
      <c r="P13" s="17"/>
      <c r="Q13" s="10"/>
      <c r="R13" s="10">
        <v>-52500</v>
      </c>
      <c r="S13" s="10">
        <v>-3698</v>
      </c>
      <c r="T13" s="10">
        <v>-12944</v>
      </c>
      <c r="U13" s="10"/>
      <c r="V13" s="15">
        <f t="shared" si="2"/>
        <v>52791</v>
      </c>
      <c r="W13" s="18">
        <v>0</v>
      </c>
      <c r="X13" s="14"/>
    </row>
    <row r="14" spans="1:24" ht="15.75" x14ac:dyDescent="0.25">
      <c r="A14" s="10" t="s">
        <v>28</v>
      </c>
      <c r="B14" s="16"/>
      <c r="C14" s="16"/>
      <c r="D14" s="16"/>
      <c r="E14" s="16"/>
      <c r="F14" s="16"/>
      <c r="G14" s="16">
        <v>7648</v>
      </c>
      <c r="H14" s="16"/>
      <c r="I14" s="16"/>
      <c r="J14" s="16"/>
      <c r="K14" s="16"/>
      <c r="L14" s="15"/>
      <c r="M14" s="10">
        <v>7648</v>
      </c>
      <c r="N14" s="10"/>
      <c r="O14" s="10"/>
      <c r="P14" s="17"/>
      <c r="Q14" s="10"/>
      <c r="R14" s="10">
        <v>-7648</v>
      </c>
      <c r="S14" s="10"/>
      <c r="T14" s="10"/>
      <c r="U14" s="10"/>
      <c r="V14" s="15">
        <f t="shared" si="2"/>
        <v>0</v>
      </c>
      <c r="W14" s="18">
        <v>0</v>
      </c>
      <c r="X14" s="14"/>
    </row>
    <row r="15" spans="1:24" ht="15.75" x14ac:dyDescent="0.25">
      <c r="A15" s="10" t="s">
        <v>29</v>
      </c>
      <c r="B15" s="16"/>
      <c r="C15" s="16"/>
      <c r="D15" s="16"/>
      <c r="E15" s="16"/>
      <c r="F15" s="16"/>
      <c r="G15" s="16">
        <v>27998</v>
      </c>
      <c r="H15" s="16"/>
      <c r="I15" s="16"/>
      <c r="J15" s="16"/>
      <c r="K15" s="16"/>
      <c r="L15" s="15"/>
      <c r="M15" s="10">
        <v>27998</v>
      </c>
      <c r="N15" s="10"/>
      <c r="O15" s="10"/>
      <c r="P15" s="17"/>
      <c r="Q15" s="10"/>
      <c r="R15" s="10">
        <f>-11926</f>
        <v>-11926</v>
      </c>
      <c r="S15" s="10">
        <v>-16072</v>
      </c>
      <c r="T15" s="10"/>
      <c r="U15" s="10"/>
      <c r="V15" s="15">
        <f t="shared" si="2"/>
        <v>0</v>
      </c>
      <c r="W15" s="18">
        <v>0</v>
      </c>
      <c r="X15" s="14"/>
    </row>
    <row r="16" spans="1:24" ht="15.75" x14ac:dyDescent="0.25">
      <c r="A16" s="10" t="s">
        <v>30</v>
      </c>
      <c r="B16" s="16"/>
      <c r="C16" s="16"/>
      <c r="D16" s="16"/>
      <c r="E16" s="16"/>
      <c r="F16" s="16"/>
      <c r="G16" s="16">
        <f>60000+13350</f>
        <v>73350</v>
      </c>
      <c r="H16" s="16"/>
      <c r="I16" s="16"/>
      <c r="J16" s="16"/>
      <c r="K16" s="16"/>
      <c r="L16" s="15">
        <v>60000</v>
      </c>
      <c r="M16" s="10">
        <v>13350</v>
      </c>
      <c r="N16" s="10"/>
      <c r="O16" s="10"/>
      <c r="P16" s="17"/>
      <c r="Q16" s="10">
        <f>-10454-49546</f>
        <v>-60000</v>
      </c>
      <c r="R16" s="10"/>
      <c r="S16" s="10"/>
      <c r="T16" s="10"/>
      <c r="U16" s="10"/>
      <c r="V16" s="15">
        <f t="shared" si="2"/>
        <v>13350</v>
      </c>
      <c r="W16" s="18">
        <v>0</v>
      </c>
      <c r="X16" s="14"/>
    </row>
    <row r="17" spans="1:24" ht="15.75" x14ac:dyDescent="0.25">
      <c r="A17" s="10" t="s">
        <v>25</v>
      </c>
      <c r="B17" s="16"/>
      <c r="C17" s="16"/>
      <c r="D17" s="16"/>
      <c r="E17" s="16"/>
      <c r="F17" s="16"/>
      <c r="G17" s="16"/>
      <c r="H17" s="16">
        <v>20468</v>
      </c>
      <c r="I17" s="16"/>
      <c r="J17" s="16"/>
      <c r="K17" s="16"/>
      <c r="L17" s="15"/>
      <c r="M17" s="10">
        <v>20468</v>
      </c>
      <c r="N17" s="10"/>
      <c r="O17" s="10"/>
      <c r="P17" s="17"/>
      <c r="Q17" s="10"/>
      <c r="R17" s="10"/>
      <c r="S17" s="10"/>
      <c r="T17" s="10"/>
      <c r="U17" s="10"/>
      <c r="V17" s="15">
        <f t="shared" si="2"/>
        <v>20468</v>
      </c>
      <c r="W17" s="18">
        <v>0</v>
      </c>
      <c r="X17" s="14"/>
    </row>
    <row r="18" spans="1:24" ht="15.75" x14ac:dyDescent="0.25">
      <c r="A18" s="10" t="s">
        <v>31</v>
      </c>
      <c r="B18" s="16"/>
      <c r="C18" s="16"/>
      <c r="D18" s="16"/>
      <c r="E18" s="16"/>
      <c r="F18" s="16"/>
      <c r="G18" s="16"/>
      <c r="H18" s="16"/>
      <c r="I18" s="16">
        <v>19500</v>
      </c>
      <c r="J18" s="16"/>
      <c r="K18" s="16"/>
      <c r="L18" s="15"/>
      <c r="M18" s="10">
        <v>19500</v>
      </c>
      <c r="N18" s="10"/>
      <c r="O18" s="10"/>
      <c r="P18" s="17"/>
      <c r="Q18" s="10"/>
      <c r="R18" s="10"/>
      <c r="S18" s="10">
        <v>-19500</v>
      </c>
      <c r="T18" s="10"/>
      <c r="U18" s="10"/>
      <c r="V18" s="15">
        <f t="shared" si="2"/>
        <v>0</v>
      </c>
      <c r="W18" s="18">
        <v>0</v>
      </c>
      <c r="X18" s="14"/>
    </row>
    <row r="19" spans="1:24" ht="15.75" x14ac:dyDescent="0.25">
      <c r="A19" s="10" t="s">
        <v>32</v>
      </c>
      <c r="B19" s="16"/>
      <c r="C19" s="16"/>
      <c r="D19" s="16"/>
      <c r="E19" s="16"/>
      <c r="F19" s="16"/>
      <c r="G19" s="16"/>
      <c r="H19" s="16"/>
      <c r="I19" s="16">
        <f>107561+7729</f>
        <v>115290</v>
      </c>
      <c r="J19" s="16"/>
      <c r="K19" s="16"/>
      <c r="L19" s="15">
        <v>107561</v>
      </c>
      <c r="M19" s="10">
        <v>7929</v>
      </c>
      <c r="N19" s="10"/>
      <c r="O19" s="10"/>
      <c r="P19" s="17"/>
      <c r="Q19" s="10">
        <v>-107561</v>
      </c>
      <c r="R19" s="10">
        <v>-7929</v>
      </c>
      <c r="S19" s="10"/>
      <c r="T19" s="10"/>
      <c r="U19" s="10"/>
      <c r="V19" s="15">
        <f t="shared" si="2"/>
        <v>0</v>
      </c>
      <c r="W19" s="18">
        <v>0</v>
      </c>
      <c r="X19" s="14"/>
    </row>
    <row r="20" spans="1:24" ht="15.75" x14ac:dyDescent="0.25">
      <c r="A20" s="10" t="s">
        <v>33</v>
      </c>
      <c r="B20" s="16"/>
      <c r="C20" s="16"/>
      <c r="D20" s="16"/>
      <c r="E20" s="16"/>
      <c r="F20" s="16"/>
      <c r="G20" s="16"/>
      <c r="H20" s="16"/>
      <c r="I20" s="16">
        <v>15222</v>
      </c>
      <c r="J20" s="16"/>
      <c r="K20" s="16"/>
      <c r="L20" s="15">
        <v>15222</v>
      </c>
      <c r="M20" s="10"/>
      <c r="N20" s="10"/>
      <c r="O20" s="10"/>
      <c r="P20" s="17"/>
      <c r="Q20" s="10">
        <v>-15222</v>
      </c>
      <c r="R20" s="10"/>
      <c r="S20" s="10"/>
      <c r="T20" s="10"/>
      <c r="U20" s="10"/>
      <c r="V20" s="15">
        <f t="shared" si="2"/>
        <v>0</v>
      </c>
      <c r="W20" s="18">
        <v>0</v>
      </c>
      <c r="X20" s="14"/>
    </row>
    <row r="21" spans="1:24" ht="15.75" x14ac:dyDescent="0.25">
      <c r="A21" s="10" t="s">
        <v>33</v>
      </c>
      <c r="B21" s="16"/>
      <c r="C21" s="16"/>
      <c r="D21" s="16"/>
      <c r="E21" s="16"/>
      <c r="F21" s="16"/>
      <c r="G21" s="16"/>
      <c r="H21" s="16"/>
      <c r="I21" s="16"/>
      <c r="J21" s="16">
        <f>50882+46327</f>
        <v>97209</v>
      </c>
      <c r="K21" s="16"/>
      <c r="L21" s="15">
        <v>50882</v>
      </c>
      <c r="M21" s="10"/>
      <c r="N21" s="10">
        <v>46327</v>
      </c>
      <c r="O21" s="10"/>
      <c r="P21" s="17"/>
      <c r="Q21" s="10">
        <v>-50882</v>
      </c>
      <c r="R21" s="10"/>
      <c r="S21" s="10">
        <f>-20885-25441</f>
        <v>-46326</v>
      </c>
      <c r="T21" s="10"/>
      <c r="U21" s="10"/>
      <c r="V21" s="15">
        <f>SUM(L21:P21)+SUM(Q21:U21)-1</f>
        <v>0</v>
      </c>
      <c r="W21" s="18">
        <v>0</v>
      </c>
      <c r="X21" s="14"/>
    </row>
    <row r="22" spans="1:24" ht="15.75" x14ac:dyDescent="0.25">
      <c r="A22" s="10" t="s">
        <v>34</v>
      </c>
      <c r="B22" s="16"/>
      <c r="C22" s="16"/>
      <c r="D22" s="16"/>
      <c r="E22" s="16"/>
      <c r="F22" s="16"/>
      <c r="G22" s="16"/>
      <c r="H22" s="16"/>
      <c r="I22" s="16"/>
      <c r="J22" s="16"/>
      <c r="K22" s="16">
        <v>29179</v>
      </c>
      <c r="L22" s="15"/>
      <c r="M22" s="10">
        <v>29179</v>
      </c>
      <c r="N22" s="10"/>
      <c r="O22" s="10"/>
      <c r="P22" s="17"/>
      <c r="Q22" s="10"/>
      <c r="R22" s="10">
        <v>-29179</v>
      </c>
      <c r="S22" s="10"/>
      <c r="T22" s="10"/>
      <c r="U22" s="10"/>
      <c r="V22" s="15">
        <f>SUM(L22:P22)+SUM(Q22:U22)</f>
        <v>0</v>
      </c>
      <c r="W22" s="18">
        <v>0</v>
      </c>
      <c r="X22" s="14"/>
    </row>
    <row r="23" spans="1:24" ht="15.75" x14ac:dyDescent="0.25">
      <c r="A23" s="10" t="s">
        <v>35</v>
      </c>
      <c r="B23" s="16"/>
      <c r="C23" s="16"/>
      <c r="D23" s="16"/>
      <c r="E23" s="16"/>
      <c r="F23" s="16"/>
      <c r="G23" s="16"/>
      <c r="H23" s="16"/>
      <c r="I23" s="16"/>
      <c r="J23" s="16"/>
      <c r="K23" s="16">
        <f>64750+17267</f>
        <v>82017</v>
      </c>
      <c r="L23" s="15">
        <v>64750</v>
      </c>
      <c r="M23" s="10">
        <v>17267</v>
      </c>
      <c r="N23" s="10"/>
      <c r="O23" s="10"/>
      <c r="P23" s="17"/>
      <c r="Q23" s="10">
        <v>-64750</v>
      </c>
      <c r="R23" s="10"/>
      <c r="S23" s="10"/>
      <c r="T23" s="10"/>
      <c r="U23" s="10"/>
      <c r="V23" s="15">
        <f t="shared" si="2"/>
        <v>17267</v>
      </c>
      <c r="W23" s="18">
        <v>0</v>
      </c>
      <c r="X23" s="14"/>
    </row>
    <row r="24" spans="1:24" ht="15.75" x14ac:dyDescent="0.25">
      <c r="A24" s="10" t="s">
        <v>30</v>
      </c>
      <c r="B24" s="16"/>
      <c r="C24" s="16"/>
      <c r="D24" s="16"/>
      <c r="E24" s="16"/>
      <c r="F24" s="16"/>
      <c r="G24" s="16"/>
      <c r="H24" s="16"/>
      <c r="I24" s="16"/>
      <c r="J24" s="16"/>
      <c r="K24" s="16">
        <f>160000+18627</f>
        <v>178627</v>
      </c>
      <c r="L24" s="15">
        <v>160000</v>
      </c>
      <c r="M24" s="10">
        <v>18627</v>
      </c>
      <c r="N24" s="10"/>
      <c r="O24" s="10"/>
      <c r="P24" s="17"/>
      <c r="Q24" s="10">
        <v>-7291</v>
      </c>
      <c r="R24" s="10"/>
      <c r="S24" s="10"/>
      <c r="T24" s="10"/>
      <c r="U24" s="10"/>
      <c r="V24" s="15">
        <f t="shared" si="2"/>
        <v>171336</v>
      </c>
      <c r="W24" s="18">
        <v>0</v>
      </c>
      <c r="X24" s="14"/>
    </row>
    <row r="25" spans="1:24" x14ac:dyDescent="0.25">
      <c r="A25" s="4"/>
      <c r="B25" s="4"/>
      <c r="C25" s="4"/>
      <c r="D25" s="4"/>
      <c r="E25" s="4"/>
      <c r="F25" s="7"/>
      <c r="G25" s="4"/>
      <c r="H25" s="4"/>
      <c r="I25" s="4"/>
      <c r="J25" s="7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</sheetData>
  <mergeCells count="2">
    <mergeCell ref="L2:P2"/>
    <mergeCell ref="Q2:U2"/>
  </mergeCells>
  <pageMargins left="0.7" right="0.7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S106 Analysis as @ 2018_19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Snowden</dc:creator>
  <cp:lastModifiedBy>James Hordern</cp:lastModifiedBy>
  <cp:lastPrinted>2019-10-24T07:34:33Z</cp:lastPrinted>
  <dcterms:created xsi:type="dcterms:W3CDTF">2019-08-21T07:15:21Z</dcterms:created>
  <dcterms:modified xsi:type="dcterms:W3CDTF">2019-10-24T07:34:50Z</dcterms:modified>
</cp:coreProperties>
</file>